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E:\15 - RENOVATION BTS BAT\PNF\E6\"/>
    </mc:Choice>
  </mc:AlternateContent>
  <xr:revisionPtr revIDLastSave="0" documentId="13_ncr:1_{2D940121-8510-48A3-B392-128A5CF9C870}" xr6:coauthVersionLast="47" xr6:coauthVersionMax="47" xr10:uidLastSave="{00000000-0000-0000-0000-000000000000}"/>
  <bookViews>
    <workbookView xWindow="-120" yWindow="-120" windowWidth="29040" windowHeight="15840" tabRatio="481" firstSheet="1" activeTab="1" xr2:uid="{00000000-000D-0000-FFFF-FFFF00000000}"/>
  </bookViews>
  <sheets>
    <sheet name="Grille totale" sheetId="5" state="hidden" r:id="rId1"/>
    <sheet name="GRILLE E6 DÉBUT" sheetId="1" r:id="rId2"/>
    <sheet name="GRILLE RP1" sheetId="10" r:id="rId3"/>
    <sheet name="GRILLE RP2" sheetId="11" r:id="rId4"/>
    <sheet name="GRILLE SP" sheetId="9" r:id="rId5"/>
    <sheet name="NOTE FINALE" sheetId="12" r:id="rId6"/>
    <sheet name="Feuil1" sheetId="13" r:id="rId7"/>
  </sheets>
  <definedNames>
    <definedName name="_xlnm.Print_Area" localSheetId="2">'GRILLE RP1'!$A$1:$N$27</definedName>
    <definedName name="_xlnm.Print_Area" localSheetId="3">'GRILLE RP2'!$A$1:$P$37</definedName>
    <definedName name="_xlnm.Print_Area" localSheetId="4">'GRILLE SP'!$A$1:$R$46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7" i="12" l="1"/>
  <c r="C8" i="12"/>
  <c r="C9" i="12"/>
  <c r="C10" i="12"/>
  <c r="C11" i="12"/>
  <c r="Q22" i="11"/>
  <c r="P16" i="9"/>
  <c r="P17" i="9"/>
  <c r="P18" i="9"/>
  <c r="P19" i="9"/>
  <c r="P20" i="9"/>
  <c r="P21" i="9"/>
  <c r="P22" i="9"/>
  <c r="P25" i="9"/>
  <c r="Q24" i="9" s="1"/>
  <c r="P28" i="9"/>
  <c r="Q27" i="9" s="1"/>
  <c r="P29" i="9"/>
  <c r="P30" i="9"/>
  <c r="P31" i="9"/>
  <c r="P34" i="9"/>
  <c r="P35" i="9"/>
  <c r="P12" i="9"/>
  <c r="P13" i="9"/>
  <c r="P11" i="9"/>
  <c r="P17" i="11"/>
  <c r="Q16" i="11" s="1"/>
  <c r="P20" i="11"/>
  <c r="Q19" i="11" s="1"/>
  <c r="P23" i="11"/>
  <c r="P26" i="11"/>
  <c r="Q25" i="11" s="1"/>
  <c r="P12" i="11"/>
  <c r="P13" i="11"/>
  <c r="P14" i="11"/>
  <c r="P11" i="11"/>
  <c r="Q16" i="10"/>
  <c r="Q15" i="10"/>
  <c r="Q14" i="10"/>
  <c r="Q12" i="10"/>
  <c r="Q13" i="10"/>
  <c r="Q11" i="10"/>
  <c r="Q15" i="9" l="1"/>
  <c r="J30" i="11"/>
  <c r="K30" i="11" s="1"/>
  <c r="Q10" i="9"/>
  <c r="Q10" i="11"/>
  <c r="Q27" i="11" s="1"/>
  <c r="J28" i="11" s="1"/>
  <c r="J20" i="10"/>
  <c r="K20" i="10" s="1"/>
  <c r="Q33" i="9"/>
  <c r="J39" i="9"/>
  <c r="K39" i="9" s="1"/>
  <c r="Q36" i="9" l="1"/>
  <c r="J37" i="9" s="1"/>
  <c r="E6" i="9"/>
  <c r="E5" i="9"/>
  <c r="C6" i="9"/>
  <c r="C5" i="9"/>
  <c r="C6" i="11"/>
  <c r="C5" i="11"/>
  <c r="E5" i="11"/>
  <c r="E6" i="11"/>
  <c r="J33" i="9"/>
  <c r="J27" i="9"/>
  <c r="J24" i="9"/>
  <c r="J15" i="9"/>
  <c r="J10" i="9"/>
  <c r="J25" i="11"/>
  <c r="J22" i="11"/>
  <c r="J19" i="11"/>
  <c r="J16" i="11"/>
  <c r="J10" i="11"/>
  <c r="J11" i="10"/>
  <c r="J15" i="10"/>
  <c r="J12" i="10"/>
  <c r="J13" i="10"/>
  <c r="J14" i="10"/>
  <c r="J16" i="10"/>
  <c r="N35" i="9"/>
  <c r="I35" i="9" s="1"/>
  <c r="N34" i="9"/>
  <c r="O34" i="9" s="1"/>
  <c r="N31" i="9"/>
  <c r="O31" i="9" s="1"/>
  <c r="N30" i="9"/>
  <c r="O30" i="9" s="1"/>
  <c r="N29" i="9"/>
  <c r="O29" i="9" s="1"/>
  <c r="N28" i="9"/>
  <c r="I28" i="9" s="1"/>
  <c r="N25" i="9"/>
  <c r="O25" i="9" s="1"/>
  <c r="N22" i="9"/>
  <c r="I22" i="9" s="1"/>
  <c r="N21" i="9"/>
  <c r="O21" i="9" s="1"/>
  <c r="N20" i="9"/>
  <c r="I20" i="9" s="1"/>
  <c r="N19" i="9"/>
  <c r="I19" i="9" s="1"/>
  <c r="N18" i="9"/>
  <c r="O18" i="9" s="1"/>
  <c r="N17" i="9"/>
  <c r="O17" i="9" s="1"/>
  <c r="N16" i="9"/>
  <c r="I16" i="9" s="1"/>
  <c r="N12" i="9"/>
  <c r="O12" i="9" s="1"/>
  <c r="N13" i="9"/>
  <c r="I13" i="9" s="1"/>
  <c r="N11" i="9"/>
  <c r="O11" i="9" s="1"/>
  <c r="N26" i="11"/>
  <c r="N23" i="11"/>
  <c r="I23" i="11" s="1"/>
  <c r="N20" i="11"/>
  <c r="O20" i="11" s="1"/>
  <c r="N17" i="11"/>
  <c r="O17" i="11" s="1"/>
  <c r="N12" i="11"/>
  <c r="O12" i="11" s="1"/>
  <c r="N13" i="11"/>
  <c r="I13" i="11" s="1"/>
  <c r="N14" i="11"/>
  <c r="I14" i="11" s="1"/>
  <c r="N11" i="11"/>
  <c r="O11" i="11" l="1"/>
  <c r="J29" i="11"/>
  <c r="J9" i="9"/>
  <c r="M9" i="9" s="1"/>
  <c r="I31" i="9"/>
  <c r="O22" i="9"/>
  <c r="O13" i="9"/>
  <c r="O10" i="9" s="1"/>
  <c r="K13" i="9" s="1"/>
  <c r="L13" i="9" s="1"/>
  <c r="J38" i="9"/>
  <c r="J9" i="11"/>
  <c r="M9" i="11" s="1"/>
  <c r="O35" i="9"/>
  <c r="I30" i="9"/>
  <c r="O28" i="9"/>
  <c r="O27" i="9" s="1"/>
  <c r="I21" i="9"/>
  <c r="O20" i="9"/>
  <c r="O19" i="9"/>
  <c r="I18" i="9"/>
  <c r="I17" i="9"/>
  <c r="I12" i="9"/>
  <c r="I20" i="11"/>
  <c r="I17" i="11"/>
  <c r="O14" i="11"/>
  <c r="I12" i="11"/>
  <c r="I29" i="9"/>
  <c r="I34" i="9"/>
  <c r="O26" i="11"/>
  <c r="O16" i="9"/>
  <c r="I25" i="9"/>
  <c r="I11" i="9"/>
  <c r="O23" i="11"/>
  <c r="O19" i="11"/>
  <c r="K20" i="11" s="1"/>
  <c r="O13" i="11"/>
  <c r="I11" i="11"/>
  <c r="O24" i="9"/>
  <c r="K25" i="9" s="1"/>
  <c r="O16" i="11"/>
  <c r="K17" i="11" s="1"/>
  <c r="O12" i="10"/>
  <c r="I12" i="10" s="1"/>
  <c r="O13" i="10"/>
  <c r="I13" i="10" s="1"/>
  <c r="O14" i="10"/>
  <c r="I14" i="10" s="1"/>
  <c r="O15" i="10"/>
  <c r="O16" i="10"/>
  <c r="I16" i="10" s="1"/>
  <c r="O11" i="10"/>
  <c r="I11" i="10" s="1"/>
  <c r="M30" i="11" l="1"/>
  <c r="D14" i="12"/>
  <c r="M39" i="9"/>
  <c r="D15" i="12"/>
  <c r="O10" i="11"/>
  <c r="K11" i="11" s="1"/>
  <c r="O33" i="9"/>
  <c r="K34" i="9" s="1"/>
  <c r="L34" i="9" s="1"/>
  <c r="K28" i="9"/>
  <c r="L28" i="9" s="1"/>
  <c r="K30" i="9"/>
  <c r="L30" i="9" s="1"/>
  <c r="K31" i="9"/>
  <c r="L31" i="9" s="1"/>
  <c r="K29" i="9"/>
  <c r="L29" i="9" s="1"/>
  <c r="O15" i="9"/>
  <c r="K21" i="9" s="1"/>
  <c r="L21" i="9" s="1"/>
  <c r="K16" i="11"/>
  <c r="L17" i="11"/>
  <c r="L16" i="11" s="1"/>
  <c r="K26" i="11"/>
  <c r="O25" i="11"/>
  <c r="K24" i="9"/>
  <c r="L25" i="9"/>
  <c r="L24" i="9" s="1"/>
  <c r="K12" i="9"/>
  <c r="L12" i="9" s="1"/>
  <c r="K11" i="9"/>
  <c r="L11" i="9" s="1"/>
  <c r="O22" i="11"/>
  <c r="K23" i="11" s="1"/>
  <c r="K19" i="11"/>
  <c r="L20" i="11"/>
  <c r="L19" i="11" s="1"/>
  <c r="J19" i="10"/>
  <c r="P15" i="10"/>
  <c r="K15" i="10" s="1"/>
  <c r="L15" i="10" s="1"/>
  <c r="I15" i="10"/>
  <c r="P16" i="10"/>
  <c r="K16" i="10" s="1"/>
  <c r="L16" i="10" s="1"/>
  <c r="P12" i="10"/>
  <c r="K12" i="10" s="1"/>
  <c r="L12" i="10" s="1"/>
  <c r="P11" i="10"/>
  <c r="K11" i="10" s="1"/>
  <c r="P13" i="10"/>
  <c r="K13" i="10" s="1"/>
  <c r="P14" i="10"/>
  <c r="K14" i="10" s="1"/>
  <c r="L14" i="10" s="1"/>
  <c r="J10" i="10"/>
  <c r="M10" i="10" l="1"/>
  <c r="D13" i="12" s="1"/>
  <c r="D17" i="12"/>
  <c r="D19" i="12"/>
  <c r="L13" i="10"/>
  <c r="J18" i="10"/>
  <c r="K14" i="11"/>
  <c r="L14" i="11" s="1"/>
  <c r="L11" i="11"/>
  <c r="K13" i="11"/>
  <c r="L13" i="11" s="1"/>
  <c r="K12" i="11"/>
  <c r="L12" i="11" s="1"/>
  <c r="M20" i="10"/>
  <c r="K17" i="9"/>
  <c r="L17" i="9" s="1"/>
  <c r="K16" i="9"/>
  <c r="L16" i="9" s="1"/>
  <c r="K20" i="9"/>
  <c r="L20" i="9" s="1"/>
  <c r="K19" i="9"/>
  <c r="L19" i="9" s="1"/>
  <c r="L10" i="9"/>
  <c r="K22" i="9"/>
  <c r="L22" i="9" s="1"/>
  <c r="K18" i="9"/>
  <c r="L18" i="9" s="1"/>
  <c r="K35" i="9"/>
  <c r="L35" i="9" s="1"/>
  <c r="L33" i="9" s="1"/>
  <c r="L27" i="9"/>
  <c r="K27" i="9"/>
  <c r="L26" i="11"/>
  <c r="L25" i="11" s="1"/>
  <c r="K25" i="11"/>
  <c r="K10" i="9"/>
  <c r="K22" i="11"/>
  <c r="L23" i="11"/>
  <c r="L22" i="11" s="1"/>
  <c r="C5" i="10"/>
  <c r="C6" i="10"/>
  <c r="E5" i="10"/>
  <c r="E6" i="10"/>
  <c r="V55" i="5"/>
  <c r="U55" i="5"/>
  <c r="I55" i="5"/>
  <c r="H55" i="5"/>
  <c r="V54" i="5"/>
  <c r="U54" i="5"/>
  <c r="I54" i="5"/>
  <c r="H54" i="5"/>
  <c r="V53" i="5"/>
  <c r="U53" i="5"/>
  <c r="I53" i="5"/>
  <c r="H53" i="5"/>
  <c r="P52" i="5"/>
  <c r="O52" i="5"/>
  <c r="V50" i="5"/>
  <c r="U50" i="5"/>
  <c r="I50" i="5"/>
  <c r="H50" i="5"/>
  <c r="V49" i="5"/>
  <c r="U49" i="5"/>
  <c r="I49" i="5"/>
  <c r="H49" i="5"/>
  <c r="V48" i="5"/>
  <c r="U48" i="5"/>
  <c r="I48" i="5"/>
  <c r="H48" i="5"/>
  <c r="V47" i="5"/>
  <c r="U47" i="5"/>
  <c r="I47" i="5"/>
  <c r="H47" i="5"/>
  <c r="V46" i="5"/>
  <c r="U46" i="5"/>
  <c r="I46" i="5"/>
  <c r="H46" i="5"/>
  <c r="P45" i="5"/>
  <c r="O45" i="5"/>
  <c r="Q46" i="5" s="1"/>
  <c r="C8" i="5" s="1"/>
  <c r="B8" i="5" s="1"/>
  <c r="V43" i="5"/>
  <c r="U43" i="5"/>
  <c r="I43" i="5"/>
  <c r="H43" i="5"/>
  <c r="V42" i="5"/>
  <c r="U42" i="5"/>
  <c r="I42" i="5"/>
  <c r="H42" i="5"/>
  <c r="P41" i="5"/>
  <c r="O41" i="5"/>
  <c r="V39" i="5"/>
  <c r="U39" i="5"/>
  <c r="I39" i="5"/>
  <c r="H39" i="5"/>
  <c r="V38" i="5"/>
  <c r="U38" i="5"/>
  <c r="I38" i="5"/>
  <c r="H38" i="5"/>
  <c r="V37" i="5"/>
  <c r="U37" i="5"/>
  <c r="I37" i="5"/>
  <c r="H37" i="5"/>
  <c r="V36" i="5"/>
  <c r="U36" i="5"/>
  <c r="I36" i="5"/>
  <c r="H36" i="5"/>
  <c r="V35" i="5"/>
  <c r="U35" i="5"/>
  <c r="I35" i="5"/>
  <c r="H35" i="5"/>
  <c r="V34" i="5"/>
  <c r="U34" i="5"/>
  <c r="I34" i="5"/>
  <c r="H34" i="5"/>
  <c r="V33" i="5"/>
  <c r="U33" i="5"/>
  <c r="I33" i="5"/>
  <c r="H33" i="5"/>
  <c r="V32" i="5"/>
  <c r="U32" i="5"/>
  <c r="I32" i="5"/>
  <c r="H32" i="5"/>
  <c r="P31" i="5"/>
  <c r="O31" i="5"/>
  <c r="V29" i="5"/>
  <c r="U29" i="5"/>
  <c r="I29" i="5"/>
  <c r="H29" i="5"/>
  <c r="V28" i="5"/>
  <c r="U28" i="5"/>
  <c r="I28" i="5"/>
  <c r="H28" i="5"/>
  <c r="V27" i="5"/>
  <c r="U27" i="5"/>
  <c r="I27" i="5"/>
  <c r="H27" i="5"/>
  <c r="V26" i="5"/>
  <c r="U26" i="5"/>
  <c r="I26" i="5"/>
  <c r="H26" i="5"/>
  <c r="P25" i="5"/>
  <c r="O25" i="5"/>
  <c r="V23" i="5"/>
  <c r="U23" i="5"/>
  <c r="I23" i="5"/>
  <c r="H23" i="5"/>
  <c r="V22" i="5"/>
  <c r="U22" i="5"/>
  <c r="I22" i="5"/>
  <c r="H22" i="5"/>
  <c r="V21" i="5"/>
  <c r="U21" i="5"/>
  <c r="I21" i="5"/>
  <c r="H21" i="5"/>
  <c r="P20" i="5"/>
  <c r="O20" i="5"/>
  <c r="S18" i="5"/>
  <c r="I18" i="5"/>
  <c r="T17" i="5"/>
  <c r="I17" i="5"/>
  <c r="H17" i="5"/>
  <c r="S16" i="5"/>
  <c r="I16" i="5"/>
  <c r="H16" i="5"/>
  <c r="S15" i="5"/>
  <c r="I15" i="5"/>
  <c r="H15" i="5"/>
  <c r="S14" i="5"/>
  <c r="I14" i="5"/>
  <c r="H14" i="5"/>
  <c r="S13" i="5"/>
  <c r="I13" i="5"/>
  <c r="H13" i="5"/>
  <c r="N9" i="5"/>
  <c r="T9" i="5" s="1"/>
  <c r="M9" i="5"/>
  <c r="S9" i="5" s="1"/>
  <c r="M7" i="5"/>
  <c r="Q21" i="5" l="1"/>
  <c r="Q32" i="5"/>
  <c r="C6" i="5" s="1"/>
  <c r="B6" i="5" s="1"/>
  <c r="Q42" i="5"/>
  <c r="C7" i="5" s="1"/>
  <c r="B7" i="5" s="1"/>
  <c r="Q53" i="5"/>
  <c r="C9" i="5" s="1"/>
  <c r="B9" i="5" s="1"/>
  <c r="L10" i="11"/>
  <c r="M29" i="11" s="1"/>
  <c r="C14" i="12" s="1"/>
  <c r="K10" i="11"/>
  <c r="K9" i="11" s="1"/>
  <c r="L15" i="9"/>
  <c r="L9" i="9" s="1"/>
  <c r="K15" i="9"/>
  <c r="K33" i="9"/>
  <c r="P8" i="5"/>
  <c r="V8" i="5" s="1"/>
  <c r="M12" i="5"/>
  <c r="O9" i="5"/>
  <c r="U9" i="5" s="1"/>
  <c r="Q26" i="5"/>
  <c r="Q13" i="5"/>
  <c r="C3" i="5" s="1"/>
  <c r="C4" i="5"/>
  <c r="B4" i="5" s="1"/>
  <c r="S7" i="5"/>
  <c r="O7" i="5" l="1"/>
  <c r="U7" i="5" s="1"/>
  <c r="O8" i="5"/>
  <c r="S8" i="5" s="1"/>
  <c r="M38" i="9"/>
  <c r="C15" i="12" s="1"/>
  <c r="K9" i="9"/>
  <c r="L9" i="11"/>
  <c r="Q7" i="5"/>
  <c r="R46" i="5"/>
  <c r="R42" i="5"/>
  <c r="C5" i="5"/>
  <c r="B5" i="5" s="1"/>
  <c r="A4" i="5" s="1"/>
  <c r="R26" i="5"/>
  <c r="R32" i="5"/>
  <c r="R21" i="5"/>
  <c r="B3" i="5"/>
  <c r="R53" i="5"/>
  <c r="C10" i="5" l="1"/>
  <c r="A10" i="5"/>
  <c r="A3" i="5"/>
  <c r="K10" i="10"/>
  <c r="L11" i="10"/>
  <c r="M19" i="10" s="1"/>
  <c r="L10" i="10" l="1"/>
  <c r="C13" i="12" l="1"/>
  <c r="C17" i="12" s="1"/>
</calcChain>
</file>

<file path=xl/sharedStrings.xml><?xml version="1.0" encoding="utf-8"?>
<sst xmlns="http://schemas.openxmlformats.org/spreadsheetml/2006/main" count="600" uniqueCount="327">
  <si>
    <t>Nantes</t>
  </si>
  <si>
    <t>Lycée LIVET</t>
  </si>
  <si>
    <t>Poids E6</t>
  </si>
  <si>
    <t>A partir du fichier : Ref BTS BAT GT6 07 11 24</t>
  </si>
  <si>
    <t>Points</t>
  </si>
  <si>
    <t>%</t>
  </si>
  <si>
    <t>C4 : Analyser et finaliser la structure en fonction des choix constructifs</t>
  </si>
  <si>
    <t>C5 : Analyser et définir les moyens relatifs aux exigences de qualité, de prévention et d’environnement</t>
  </si>
  <si>
    <t>base</t>
  </si>
  <si>
    <t>C6 : Réaliser les démarches nécessaires à l’ouverture du chantier</t>
  </si>
  <si>
    <t>Poids en %</t>
  </si>
  <si>
    <t>Poids en points</t>
  </si>
  <si>
    <t>points</t>
  </si>
  <si>
    <t>C7 : Choisir et définir les moyens nécessaires à l’organisation du chantier</t>
  </si>
  <si>
    <t>Est-ce au bon endroit</t>
  </si>
  <si>
    <t>Partie 1 = RP1</t>
  </si>
  <si>
    <t>Partie 2 = RP2+SP</t>
  </si>
  <si>
    <t>E6</t>
  </si>
  <si>
    <t>Partie 1</t>
  </si>
  <si>
    <t>Partie 2</t>
  </si>
  <si>
    <t>C8 : Réaliser le planning d’exécution détaillé</t>
  </si>
  <si>
    <t>Doit être ici</t>
  </si>
  <si>
    <t>C9 : Élaborer les processus de réalisation détaillés et les modes opératoires</t>
  </si>
  <si>
    <r>
      <rPr>
        <b/>
        <sz val="16"/>
        <rFont val="Symbol"/>
        <family val="1"/>
        <charset val="2"/>
      </rPr>
      <t>S</t>
    </r>
    <r>
      <rPr>
        <b/>
        <sz val="16"/>
        <rFont val="Calibri"/>
        <family val="2"/>
        <scheme val="minor"/>
      </rPr>
      <t>RP=</t>
    </r>
  </si>
  <si>
    <t>=SP</t>
  </si>
  <si>
    <t>C10 : Établir le budget prévisionnel de l’opération</t>
  </si>
  <si>
    <t>Matthieu</t>
  </si>
  <si>
    <t>ß</t>
  </si>
  <si>
    <t>C1
C2</t>
  </si>
  <si>
    <t>C3
C4</t>
  </si>
  <si>
    <t>RP2</t>
  </si>
  <si>
    <t>SP</t>
  </si>
  <si>
    <t>Question Sujet 0</t>
  </si>
  <si>
    <t>Critère ÉVAL</t>
  </si>
  <si>
    <t>RP1</t>
  </si>
  <si>
    <t>Poids Partie 2</t>
  </si>
  <si>
    <t>-</t>
  </si>
  <si>
    <t>Q1</t>
  </si>
  <si>
    <t>CR4.1</t>
  </si>
  <si>
    <r>
      <rPr>
        <b/>
        <sz val="12"/>
        <rFont val="Calibri"/>
        <family val="2"/>
        <scheme val="minor"/>
      </rPr>
      <t>- Les éléments nécessaires à l’étude et à la préparation de chantier sont identifiés dans un dossier marché et explicités dans une note de synthèse prenant en compte :</t>
    </r>
    <r>
      <rPr>
        <sz val="11"/>
        <rFont val="Calibri"/>
        <family val="2"/>
        <scheme val="minor"/>
      </rPr>
      <t xml:space="preserve">
o Les besoins ;
o Les exigences ;
o Les contraintes ;
o Les incohérences éventuelles ;
o Les impossibilités techniques.</t>
    </r>
  </si>
  <si>
    <t>x</t>
  </si>
  <si>
    <t>Q2</t>
  </si>
  <si>
    <t>CR4.2</t>
  </si>
  <si>
    <r>
      <rPr>
        <b/>
        <sz val="12"/>
        <rFont val="Calibri"/>
        <family val="2"/>
        <scheme val="minor"/>
      </rPr>
      <t>- Le fonctionnement de la structure porteuse d’un bâtiment est analysé :</t>
    </r>
    <r>
      <rPr>
        <sz val="11"/>
        <rFont val="Calibri"/>
        <family val="2"/>
        <scheme val="minor"/>
      </rPr>
      <t xml:space="preserve">
o Des plans d’avant-projet structure sont élaborés ;
o Les éléments porteurs et leurs impacts sont identifiés 
o Des hypothèses de chargement sont formulées et justifiées ;
o Des solutions simples et adaptées sont proposées ;</t>
    </r>
  </si>
  <si>
    <t>QI1 et QI2
candidats 1 et 2</t>
  </si>
  <si>
    <r>
      <rPr>
        <b/>
        <sz val="12"/>
        <rFont val="Calibri"/>
        <family val="2"/>
        <scheme val="minor"/>
      </rPr>
      <t>- Le fonctionnement de la structure porteuse d’un bâtiment est analysé :</t>
    </r>
    <r>
      <rPr>
        <sz val="11"/>
        <rFont val="Calibri"/>
        <family val="2"/>
        <scheme val="minor"/>
      </rPr>
      <t xml:space="preserve">
o Un schéma de cheminement des charges est réalisé ;
o Des hypothèses de chargement sont formulées et justifiées ;
o Une descente de charges est réalisée avec un outil informatique et contrôlée sur un élément isolé sans l’utilisation d’un progiciel.</t>
    </r>
  </si>
  <si>
    <t>QI1, QI2
candidats 1, 2</t>
  </si>
  <si>
    <t>CR4.3</t>
  </si>
  <si>
    <r>
      <rPr>
        <b/>
        <sz val="12"/>
        <rFont val="Calibri"/>
        <family val="2"/>
        <scheme val="minor"/>
      </rPr>
      <t>- Des plans d’exécution sont réalisés avec des progiciels 2D ou 3D.</t>
    </r>
    <r>
      <rPr>
        <sz val="11"/>
        <rFont val="Calibri"/>
        <family val="2"/>
        <scheme val="minor"/>
      </rPr>
      <t xml:space="preserve">
o Les normes de dessins de bâtiment sont respectées ;
o La cotation est exploitable sur chantier.</t>
    </r>
  </si>
  <si>
    <t>QI1, QI2
candidats 3, 4</t>
  </si>
  <si>
    <t>Q3</t>
  </si>
  <si>
    <t>CR4.4</t>
  </si>
  <si>
    <r>
      <rPr>
        <b/>
        <sz val="12"/>
        <rFont val="Calibri"/>
        <family val="2"/>
        <scheme val="minor"/>
      </rPr>
      <t>- La maquette BIM « structure » d’une partie de l’ouvrage est finalisée dans le but de réaliser les méthodes :</t>
    </r>
    <r>
      <rPr>
        <sz val="11"/>
        <rFont val="Calibri"/>
        <family val="2"/>
        <scheme val="minor"/>
      </rPr>
      <t xml:space="preserve">
o Les géométries sont définies ;
o Les propriétés des objets BIM sont renseignées.</t>
    </r>
  </si>
  <si>
    <t>Q5</t>
  </si>
  <si>
    <t>CR5.1</t>
  </si>
  <si>
    <r>
      <rPr>
        <b/>
        <sz val="12"/>
        <rFont val="Calibri"/>
        <family val="2"/>
        <scheme val="minor"/>
      </rPr>
      <t>- Les enjeux et les procédures liées à la prévention des risques sont analysés et complétés :</t>
    </r>
    <r>
      <rPr>
        <sz val="11"/>
        <rFont val="Calibri"/>
        <family val="2"/>
        <scheme val="minor"/>
      </rPr>
      <t xml:space="preserve">
o Le PGC ou PGCSPS sont analysés et pris en compte s’ils existent ;
o Le PPSPS ou le PPSPS simplifié sont réalisés. Ils sont complétés par les modes opératoires ;
o Les modifications du PIC sont anticipées tout au long du chantier ;
o Les risques sont identifiés et évalués ;
o Le travail en hauteur est pris en compte ;
o Les moyens de prévention sont choisis en fonction de cette évaluation.</t>
    </r>
  </si>
  <si>
    <t>QI2</t>
  </si>
  <si>
    <t>CR5.2</t>
  </si>
  <si>
    <r>
      <rPr>
        <b/>
        <sz val="12"/>
        <rFont val="Calibri"/>
        <family val="2"/>
        <scheme val="minor"/>
      </rPr>
      <t>- Les enjeux et les procédures liés à l’impact environnemental sont analysés :</t>
    </r>
    <r>
      <rPr>
        <sz val="11"/>
        <rFont val="Calibri"/>
        <family val="2"/>
        <scheme val="minor"/>
      </rPr>
      <t xml:space="preserve">
o Les risques et impacts environnementaux sont anticipés ;
o Les acteurs sont identifiés ;
o Les documents réglementaires et normatifs sont connus et complétés ;
o Les méthodes de gestion des déchets sont mises en place.</t>
    </r>
  </si>
  <si>
    <t>CR5.3</t>
  </si>
  <si>
    <r>
      <rPr>
        <b/>
        <sz val="12"/>
        <rFont val="Calibri"/>
        <family val="2"/>
        <scheme val="minor"/>
      </rPr>
      <t>- Les enjeux et les procédures liés à la qualité sont analysés :</t>
    </r>
    <r>
      <rPr>
        <sz val="11"/>
        <rFont val="Calibri"/>
        <family val="2"/>
        <scheme val="minor"/>
      </rPr>
      <t xml:space="preserve">
o Le CCTP est analysé en identifiant les exigences de qualité et les conséquences pour l’entreprise ;
o Les éventuelles sur-exigences sont identifiées ;
o Les éventuelles impossibilités de réalisation sont identifiées.</t>
    </r>
  </si>
  <si>
    <t>Q6</t>
  </si>
  <si>
    <t>CR6.1</t>
  </si>
  <si>
    <t>- Les services compétents (DREETS, CARSAT, OPPBTP…) sont informés de l’ouverture du chantier.</t>
  </si>
  <si>
    <t>CR6.2</t>
  </si>
  <si>
    <t xml:space="preserve">- Les éléments nécessaires à la DICT sont préparés sur un document. </t>
  </si>
  <si>
    <t>CR6.3</t>
  </si>
  <si>
    <t>- L’Intervention à Proximité des Réseaux est analysée.</t>
  </si>
  <si>
    <t>CR6.4</t>
  </si>
  <si>
    <t>- Les autorisations nécessaires (voirie, survol, engins de levage, …) sont complétées.</t>
  </si>
  <si>
    <t>CR7.1</t>
  </si>
  <si>
    <t>- Le délai d’exécution objectif est défini à partir du délai client en incluant les marges et aléas.</t>
  </si>
  <si>
    <t>CR7.2</t>
  </si>
  <si>
    <t>- Les modes constructifs possibles sont comparés, le choix est justifié en fonction des contraintes techniques, économiques, environnementales et de prévention et un tableau de synthèse est réalisé.</t>
  </si>
  <si>
    <t>CR7.3</t>
  </si>
  <si>
    <t>- Le choix de la cinématique de réalisation permet de valider le planning objectif</t>
  </si>
  <si>
    <t>CR7.4</t>
  </si>
  <si>
    <t>- Les crédits d’heures sont calculés.</t>
  </si>
  <si>
    <t>CR7.5</t>
  </si>
  <si>
    <t>- Les équipes sont définies.</t>
  </si>
  <si>
    <t>Q7</t>
  </si>
  <si>
    <t>CR7.6</t>
  </si>
  <si>
    <t>- Le type et la quantité de matériel sont définis et optimisés.</t>
  </si>
  <si>
    <t>QI3</t>
  </si>
  <si>
    <t>CR7.7</t>
  </si>
  <si>
    <t>- Le type et la quantité de matériaux sont définis et optimisés.</t>
  </si>
  <si>
    <t>CR7.8</t>
  </si>
  <si>
    <t>- Le type et la quantité de consommables sont définis et optimisés.</t>
  </si>
  <si>
    <t>CR8.1</t>
  </si>
  <si>
    <t>- Les ouvrages élémentaires sont décomposés et quantifiés.</t>
  </si>
  <si>
    <t>CR8.2</t>
  </si>
  <si>
    <r>
      <rPr>
        <b/>
        <sz val="12"/>
        <rFont val="Calibri"/>
        <family val="2"/>
        <scheme val="minor"/>
      </rPr>
      <t xml:space="preserve">- Le planning d’exécution détaillé est réalisé et fait apparaître : </t>
    </r>
    <r>
      <rPr>
        <sz val="11"/>
        <rFont val="Calibri"/>
        <family val="2"/>
        <scheme val="minor"/>
      </rPr>
      <t xml:space="preserve">
o La décomposition des tâches ;
o L’enclenchement des tâches ;
o La durée des tâches ;
o Les cadences ; 
o Les jours non travaillés (congés, jours fériés, jours prévus pour intempéries) ;
o Les principales phases logistiques (livraisons…)
o Les dates-jalons ;
o Si besoin, le phasage ;
o La courbe de main d’œuvre.</t>
    </r>
  </si>
  <si>
    <t>Q7 et Q8</t>
  </si>
  <si>
    <t>CR9.1</t>
  </si>
  <si>
    <r>
      <rPr>
        <b/>
        <sz val="12"/>
        <rFont val="Calibri"/>
        <family val="2"/>
        <scheme val="minor"/>
      </rPr>
      <t>- Le plan d’installation de chantier est réalisé en plan et en coupe :</t>
    </r>
    <r>
      <rPr>
        <sz val="11"/>
        <rFont val="Calibri"/>
        <family val="2"/>
        <scheme val="minor"/>
      </rPr>
      <t xml:space="preserve">
o Les limites de projet et d’emprise de terrassement sont définies, prises en compte et repérées ;
o L’emprise du bâtiment est définie et l’environnement extérieur est pris en compte ;
o Les engins de levage sont dimensionnés et implantés en intégrant la courbe de charge, le montage et le démontage ;
o La base vie est définie et implantée ;
o Les clôtures, accès et cheminements intérieurs et extérieurs et les parkings sont définis ;
o Les réseaux sont définis et repérés ;
o Les zones de stockage, de livraison, les aires de lavage et de fabrication, les zones de tri sont définies et repérées ;
o Les zones de non-survol et d’interférences sont définies ;
o Le phasage est pris en compte si besoin ;
</t>
    </r>
    <r>
      <rPr>
        <sz val="11"/>
        <color rgb="FF7030A0"/>
        <rFont val="Calibri"/>
        <family val="2"/>
        <scheme val="minor"/>
      </rPr>
      <t>o Les moyens relatifs aux exigences de qualité, de prévention et environnementales sont définis.</t>
    </r>
  </si>
  <si>
    <t>CR9.2</t>
  </si>
  <si>
    <t>- Le mode de fabrication du béton est choisi.</t>
  </si>
  <si>
    <t>QI1 et QI2</t>
  </si>
  <si>
    <t>CR9.3</t>
  </si>
  <si>
    <r>
      <rPr>
        <b/>
        <sz val="12"/>
        <rFont val="Calibri"/>
        <family val="2"/>
        <scheme val="minor"/>
      </rPr>
      <t>- Des modes opératoires sur chantier sont élaborés :</t>
    </r>
    <r>
      <rPr>
        <sz val="11"/>
        <rFont val="Calibri"/>
        <family val="2"/>
        <scheme val="minor"/>
      </rPr>
      <t xml:space="preserve">
o En tenant compte des points singuliers et des interfaces, les caractéristiques détaillées de l’ouvrage sont analysées et formalisées ;
o La décomposition chronologique est réalisée ;
o Les procédés d’exécution sont définis et adaptés ;
o Les matériels sont définis et adaptés ;
</t>
    </r>
    <r>
      <rPr>
        <sz val="11"/>
        <color rgb="FF7030A0"/>
        <rFont val="Calibri"/>
        <family val="2"/>
        <scheme val="minor"/>
      </rPr>
      <t>o Les risques sont évalués ;</t>
    </r>
    <r>
      <rPr>
        <sz val="11"/>
        <rFont val="Calibri"/>
        <family val="2"/>
        <scheme val="minor"/>
      </rPr>
      <t xml:space="preserve">
</t>
    </r>
    <r>
      <rPr>
        <sz val="11"/>
        <color rgb="FF7030A0"/>
        <rFont val="Calibri"/>
        <family val="2"/>
        <scheme val="minor"/>
      </rPr>
      <t>o Les moyens de prévention sont définis et adaptés.</t>
    </r>
  </si>
  <si>
    <t>Q4</t>
  </si>
  <si>
    <t>CR9.4</t>
  </si>
  <si>
    <r>
      <rPr>
        <b/>
        <sz val="12"/>
        <rFont val="Calibri"/>
        <family val="2"/>
        <scheme val="minor"/>
      </rPr>
      <t>- Des rotations de matériels et de poses des éléments industriels sont réalisés.</t>
    </r>
    <r>
      <rPr>
        <sz val="11"/>
        <rFont val="Calibri"/>
        <family val="2"/>
        <scheme val="minor"/>
      </rPr>
      <t xml:space="preserve">
o Le cyclage des verticaux et des horizontaux est réalisé ;
o La rotation du matériel est réalisable, cohérente voire optimisée ;
o Le calepinage des éléments préfabriqués est défini.</t>
    </r>
  </si>
  <si>
    <t>QI1</t>
  </si>
  <si>
    <t>CR9.5</t>
  </si>
  <si>
    <r>
      <rPr>
        <b/>
        <sz val="12"/>
        <rFont val="Calibri"/>
        <family val="2"/>
        <scheme val="minor"/>
      </rPr>
      <t>- L’interface avec les autres corps d’états (charpente bois ou métallique, second œuvre…) est traitée.</t>
    </r>
    <r>
      <rPr>
        <sz val="11"/>
        <rFont val="Calibri"/>
        <family val="2"/>
        <scheme val="minor"/>
      </rPr>
      <t xml:space="preserve">
o Les points singuliers de l’ouvrage sont analysés et explicités ;
o Les croquis détaillés sont produits.</t>
    </r>
  </si>
  <si>
    <t>CR10.1</t>
  </si>
  <si>
    <r>
      <rPr>
        <b/>
        <sz val="12"/>
        <rFont val="Calibri"/>
        <family val="2"/>
        <scheme val="minor"/>
      </rPr>
      <t xml:space="preserve">- Les éléments suivants sont budgétés dans le cadre d’un déboursé sec d’un ouvrage élémentaire : </t>
    </r>
    <r>
      <rPr>
        <sz val="11"/>
        <rFont val="Calibri"/>
        <family val="2"/>
        <scheme val="minor"/>
      </rPr>
      <t xml:space="preserve">
o Main d’œuvre ;
o Matériaux ; 
o Matériels ; 
o Consommables ;
o Sous-traitants.</t>
    </r>
  </si>
  <si>
    <t>CR10.2</t>
  </si>
  <si>
    <t>- Les frais de chantier sont listés.</t>
  </si>
  <si>
    <t>CR10.3</t>
  </si>
  <si>
    <t>- Pour budgéter les matériaux et le matériel, les fournisseurs sont éventuellement consultés.</t>
  </si>
  <si>
    <t>Obligatoire</t>
  </si>
  <si>
    <t>Nom :</t>
  </si>
  <si>
    <t>Prénom :</t>
  </si>
  <si>
    <t>Ville :</t>
  </si>
  <si>
    <t>Centre :</t>
  </si>
  <si>
    <t>OUI</t>
  </si>
  <si>
    <t>Contrôle</t>
  </si>
  <si>
    <t>calcul</t>
  </si>
  <si>
    <t>Commentaire général sur la prestation du candidat :</t>
  </si>
  <si>
    <t>N°</t>
  </si>
  <si>
    <t>Compétences et critères d'évaluation</t>
  </si>
  <si>
    <t>Groupement inter-académique :</t>
  </si>
  <si>
    <t>Grand ouest</t>
  </si>
  <si>
    <t>DUPONT</t>
  </si>
  <si>
    <t>Candide</t>
  </si>
  <si>
    <t>Note de RP2 :</t>
  </si>
  <si>
    <t xml:space="preserve">Note de SP : </t>
  </si>
  <si>
    <t>Note globale brute du candidat :</t>
  </si>
  <si>
    <t>Cette grille sera accessible uniquement à la fin à l'équipe locale</t>
  </si>
  <si>
    <t>Descripteurs</t>
  </si>
  <si>
    <t>Liste partielle des éléments, éléments explicités, sans justification ni compréhension, synthèse peu efficace</t>
  </si>
  <si>
    <t>Liste moyennement complète des éléments, éléments explicités et justifiés, synthèse convenable</t>
  </si>
  <si>
    <t>Structure non fidèle au projet architectural, plans proposés ne respectant pas les conventions de représentations usuelles</t>
  </si>
  <si>
    <t>Quelques éléments seulement explicités, non justifiés, non compris, présentation non synthétique</t>
  </si>
  <si>
    <t xml:space="preserve">Liste très élaborée des éléments, éléments explicités, justifiés, note de synthèse efficace </t>
  </si>
  <si>
    <t>Maquette BIM complète, sans erreur structurelle, structure fidèle au projet architectural, matériaux bien choisis et bien renseignés, résultats des études individuelles pris en compte si nécessaire pour une optimisation de la structure</t>
  </si>
  <si>
    <t>Maquette BIM incomplète et comportant des erreurs structurelles notables, structure suffisament fidèle au projet architectural, matériaux mal choisis et non renseignés</t>
  </si>
  <si>
    <t>Maquette BIM très incomplète et avec beaucoup d'erreurs structurelles, structure non fidèle au projet architectural, matériaux mal choisis et non renseignés</t>
  </si>
  <si>
    <t>Aucun document préparé, ou les éléments sont totalement absents ou hors sujet.</t>
  </si>
  <si>
    <t>Aucune demande d’autorisation n’a été réalisée.</t>
  </si>
  <si>
    <t>Certaines demandes ont été préparées, mais elles sont incomplètes ou mal renseignées.</t>
  </si>
  <si>
    <t>Toutes les autorisations nécessaires sont identifiées et les demandes sont remplies, mais il manque quelques détails.</t>
  </si>
  <si>
    <t>Toutes les autorisations sont complètes, conformes et prêtes à être transmises aux services concernés.</t>
  </si>
  <si>
    <t>Aucun délai défini ou hors sujet.</t>
  </si>
  <si>
    <t>Matériel défini avec une optimisation partielle.</t>
  </si>
  <si>
    <t>Matériel défini et optimisé en fonction des contraintes.</t>
  </si>
  <si>
    <t>Matériaux définis avec optimisation partielle.</t>
  </si>
  <si>
    <t>Matériaux définis et optimisés efficacement.</t>
  </si>
  <si>
    <t>Consommables définis avec optimisation partielle.</t>
  </si>
  <si>
    <t>Consommables définis et optimisés efficacement.</t>
  </si>
  <si>
    <t>Interfaces partiellement prises en compte.</t>
  </si>
  <si>
    <t>Interfaces bien prises en compte mais des ajustements sont possibles.</t>
  </si>
  <si>
    <t>Budget incomplet ou erroné.</t>
  </si>
  <si>
    <t>Budget correct mais quelques ajustements sont nécessaires.</t>
  </si>
  <si>
    <t>Aucun tableau de synthèse et aucune synthèse technique produits ou totalement érronés.</t>
  </si>
  <si>
    <t>Aucune analyse des risques réalisée, ou totalement erronée.</t>
  </si>
  <si>
    <t>Aucune prise en compte des impacts environnementaux.</t>
  </si>
  <si>
    <t>Aucun matériel défini, ou erroné.</t>
  </si>
  <si>
    <t>Aucune définition des matériaux, ou érronée.</t>
  </si>
  <si>
    <t>Aucun consommable défini, ou erroné.</t>
  </si>
  <si>
    <t>Aucun planning réalisé, ou totalement erroné.</t>
  </si>
  <si>
    <t>Aucune prise en compte des interfaces, ou totalement erroné ou hors sujet.</t>
  </si>
  <si>
    <t>Interfaces bien analysées, prises en compte et documentées avec des croquis.</t>
  </si>
  <si>
    <t>Aucun budget réalisé, ou totalement erroné.</t>
  </si>
  <si>
    <t>Budget juste et détaillé pour tous les postes.</t>
  </si>
  <si>
    <t>Aucune analyse de la qualité réalisée ou hors sujet.</t>
  </si>
  <si>
    <t>Analyse partielle du CCTP, exigences de qualité mal identifiées, lien avec les normes absent ou insuffisant.</t>
  </si>
  <si>
    <t>Analyse complète, exigences, sur-exigences et impossibilités de réalisation bien identifiées et justifiées, lien avec les normes clairement établi.</t>
  </si>
  <si>
    <t>Sens d’avancement et cycle de réalisation globalement cohérents mais possédant des erreurs mineures</t>
  </si>
  <si>
    <t>Sens d’avancement et cycle de réalisation optimisés, justifiés et parfaitement cohérents avec le planning.</t>
  </si>
  <si>
    <t>Temps unitaires et unités globalement cohérents, mais quelques imprécisions, contrôles insuffisants ou non faits.</t>
  </si>
  <si>
    <t>Temps unitaires non justifiés ou incohérents avec les modes constructifs, erreurs d’unités, absence de vérification des résultats.</t>
  </si>
  <si>
    <t>Matériel partiellement défini et sans optimisation.</t>
  </si>
  <si>
    <t>Matériaux partiellement définis et sans optimisation.</t>
  </si>
  <si>
    <t>Consommables partiellement définis et sans optimisation.</t>
  </si>
  <si>
    <t>Planning correct. Décomposition et enclenchement des tâches globalement cohérents, cadences et courbe de main-d'œuvre partiellement maîtrisées.</t>
  </si>
  <si>
    <t>Aucune installation de chantier réalisée ou incohérente avec le projet.</t>
  </si>
  <si>
    <t>Aucun mode opératoire ou non adapté au projet.</t>
  </si>
  <si>
    <t>Aucun frais listé ou totalement erroné</t>
  </si>
  <si>
    <t>Liste incomplète et non adapté au projet ni aux solutions proposées.</t>
  </si>
  <si>
    <t>Liste cohérente mais perfectible.</t>
  </si>
  <si>
    <t>Liste des demandes absente. Aucun service informé. Demandes non complétées</t>
  </si>
  <si>
    <t>Liste des demandes complète et justifiée. Tous les services informés. Toutes les demandes complétées conformément aux exigences réglementaires.</t>
  </si>
  <si>
    <t>Liste des demandes complète. Tous les services informés. Toutes les demandes complétées mais quelques justifications et détails manquants.</t>
  </si>
  <si>
    <t>Comparaison et analyse des modes constructifs non réalisées ou inadaptées au projet ou totalement erronées.</t>
  </si>
  <si>
    <t>Décomposition et quantification non réalisées ou totalement erronées.</t>
  </si>
  <si>
    <t>Choix du mode non fait ou incohérent.</t>
  </si>
  <si>
    <t>Choix effectué mais manquant de justification et ne prenant pas en compte les contraintes du projet.</t>
  </si>
  <si>
    <t>Choix effectué en prenant en compte une partie des contraintes du projet.</t>
  </si>
  <si>
    <t>Choix effectué et justifié prenant en compte toutes les contraintes du projet.</t>
  </si>
  <si>
    <t>Aucune démarche de consultation effectuée.</t>
  </si>
  <si>
    <t>Démarche de consultation effectuée mais incomplète ou non pertinente.</t>
  </si>
  <si>
    <t>Démarche de consultation effectuée mais certaines informations sont manquantes.</t>
  </si>
  <si>
    <t>Démarche de consultation effectuée et toutes les informations nécessaires sont obtenues.</t>
  </si>
  <si>
    <t xml:space="preserve">Temps unitaires rigoureux avec justification des choix, unités cohérentes et résultats contrôlés.
</t>
  </si>
  <si>
    <t>Cyclage et rotation non définis ou totalement erronés</t>
  </si>
  <si>
    <t>Document préparé, mais manque des éléments essentiels ou contient des erreurs importantes.</t>
  </si>
  <si>
    <t>Document contient les éléments nécessaires, mais quelques imprécisions ou oublis mineurs subsistent.</t>
  </si>
  <si>
    <t>Document complet, clair et bien organisé, avec tous les éléments nécessaires correctement renseignés.</t>
  </si>
  <si>
    <t>Tableau proposé, mais des informations essentielles manquent ou sont erronées. Synthèse amorcée, mais incomplète ou manque de clarté.</t>
  </si>
  <si>
    <t>Tableau précis, complet et bien structuré. Synthèse détaillée, claire, qui couvre tous les ouvrages et dispositions nécessaires.</t>
  </si>
  <si>
    <t>Tableau complet, mais présente quelques imprécisions. Synthèse pertinente, qui couvre les principaux ouvrages et dispositions, mais des ajustements sont nécessaires.</t>
  </si>
  <si>
    <t>Analyse partielle, certains impacts ne sont pas identifiés. Aucune solution proposée.</t>
  </si>
  <si>
    <t>Analyse des impacts globalement correcte, mais manque de précisions. Quelques solutions sont proposées.</t>
  </si>
  <si>
    <t>Analyse complète, tous les risques et procédures environnementales sont correctement identifiés. Solutions proposées cohérentes et adaptées.</t>
  </si>
  <si>
    <t>CCTP bien analysé, mais des précisions sur les exigences ou les impossibilités de réalisation sont nécessaires. Lien avec les normes évoqué mais incomplet.</t>
  </si>
  <si>
    <t>Estimation du délai faite, mais elle est imprécise ou incomplète.</t>
  </si>
  <si>
    <t>Délai défini avec des marges et aléas, mais quelques ajustements sont nécessaires.</t>
  </si>
  <si>
    <t>Délai précis, réaliste et bien justifié.</t>
  </si>
  <si>
    <t>Organisation des équipes et leur composition globalement adaptées, mais des ajustements sont nécessaires.</t>
  </si>
  <si>
    <t>Organisation des équipes et leur  composition incomplètes ou incohérentes avec le chantier.</t>
  </si>
  <si>
    <t>Organisation des équipes et leur composition optimisées et cohérentes avec le projet.</t>
  </si>
  <si>
    <t>Planning incomplet. Décomposition et enclenchement des tâches incohérents, cadences et courbe de main-d'œuvre peu exploitées.</t>
  </si>
  <si>
    <t>BTS BÂTIMENT - SESSION 2028</t>
  </si>
  <si>
    <t>NON</t>
  </si>
  <si>
    <t>ÉVALUÉ</t>
  </si>
  <si>
    <t>Les frais de chantier sont listés.</t>
  </si>
  <si>
    <t>ÉPREUVE E6 - ÉVALUATION DU CANDIDAT</t>
  </si>
  <si>
    <t>Poids si critères non évalué</t>
  </si>
  <si>
    <t>ATTENTION, si le symbole ◄ apparait dans cette colonne, l'évaluation est mal renseignée sur la ligne</t>
  </si>
  <si>
    <t>Éléments de questionnement</t>
  </si>
  <si>
    <t>Poids
réel</t>
  </si>
  <si>
    <t xml:space="preserve">Date </t>
  </si>
  <si>
    <t>Seules les cases en jaune sont à compléter</t>
  </si>
  <si>
    <t xml:space="preserve">Signatures </t>
  </si>
  <si>
    <t>Poids 
théorique
RP2 / E6</t>
  </si>
  <si>
    <t>Nombre
de points
RP1</t>
  </si>
  <si>
    <t>Nombre
de points
RP2</t>
  </si>
  <si>
    <t>Poids 
théorique
SP / E6</t>
  </si>
  <si>
    <t>Nombre
de points
SP</t>
  </si>
  <si>
    <t>Si le terme "INCORRECT" apparaît, toutes les compétences n'ont pas été évaluées ou sont mal renseignées</t>
  </si>
  <si>
    <t>ÉPREUVE E6 : ÉTUDE ET PRÉPARATION DE CHANTIER</t>
  </si>
  <si>
    <t>ÉVALUATION DU CANDIDAT</t>
  </si>
  <si>
    <t>Note SP</t>
  </si>
  <si>
    <t>Note RP2</t>
  </si>
  <si>
    <t>Note RP1</t>
  </si>
  <si>
    <t>Poids
théorique
RP1 / E6</t>
  </si>
  <si>
    <t>Candidat X</t>
  </si>
  <si>
    <t>Candidat Y</t>
  </si>
  <si>
    <t>Plus de 2/3 des critères doivent être évalués</t>
  </si>
  <si>
    <t>Chaque compétence doit être évaluée au minimum par un critère</t>
  </si>
  <si>
    <t>CTRL COMP</t>
  </si>
  <si>
    <t>CTRL CR évalués</t>
  </si>
  <si>
    <t>Si le symbole ◄ apparait dans cette colonne, l'évaluation est mal renseignée sur la ligne</t>
  </si>
  <si>
    <t>Les modes constructifs possibles sont comparés, le choix est justifié en fonction des contraintes techniques, économiques, environnementales et de prévention et un tableau de synthèse est réalisé.</t>
  </si>
  <si>
    <t>Les ouvrages élémentaires sont décomposés et quantifiés.</t>
  </si>
  <si>
    <t>Le mode de fabrication du béton est choisi.</t>
  </si>
  <si>
    <t>Pour budgéter les matériaux et le matériel, les fournisseurs sont éventuellement consultés.</t>
  </si>
  <si>
    <t>Le délai d’exécution objectif est défini à partir du délai client en incluant les marges et aléas.</t>
  </si>
  <si>
    <t>Le choix de la cinématique de réalisation permet de valider le planning objectif.</t>
  </si>
  <si>
    <t>Les crédits d’heures sont calculés.</t>
  </si>
  <si>
    <t>Les équipes sont définies.</t>
  </si>
  <si>
    <t>Le type et la quantité de matériel sont définis et optimisés.</t>
  </si>
  <si>
    <t>Le type et la quantité de matériaux sont définis et optimisés.</t>
  </si>
  <si>
    <t>Le type et la quantité de consommables sont définis et optimisés.</t>
  </si>
  <si>
    <t>C10 : Établir le budget prévisionnel de l’opération.</t>
  </si>
  <si>
    <r>
      <rPr>
        <i/>
        <sz val="8"/>
        <color theme="2" tint="-0.749992370372631"/>
        <rFont val="Arial"/>
        <family val="2"/>
      </rPr>
      <t xml:space="preserve">Pour rappel : plan d'armatures des ouvrages de la DDC
</t>
    </r>
    <r>
      <rPr>
        <sz val="10"/>
        <rFont val="Arial"/>
        <family val="2"/>
      </rPr>
      <t>Coffrages et armatures représentés respectant suffisament les normes et les usages professionnels pour une exécution sur chantier, cotation inexploitable, optimisation des matériaux non réalisée si elle était envisageable</t>
    </r>
  </si>
  <si>
    <r>
      <rPr>
        <i/>
        <sz val="8"/>
        <color theme="2" tint="-0.749992370372631"/>
        <rFont val="Arial"/>
        <family val="2"/>
      </rPr>
      <t xml:space="preserve">Pour rappel : plan d'armatures des ouvrages de la DDC
</t>
    </r>
    <r>
      <rPr>
        <sz val="10"/>
        <rFont val="Arial"/>
        <family val="2"/>
      </rPr>
      <t>Coffrages et armatures représentés respectant suffisament les normes et les usages professionnels pour une exécution sur chantier, cotation partiellement exploitable, optimisation des matériaux non réalisée si elle était envisageable</t>
    </r>
  </si>
  <si>
    <r>
      <rPr>
        <i/>
        <sz val="8"/>
        <color theme="2" tint="-0.749992370372631"/>
        <rFont val="Arial"/>
        <family val="2"/>
      </rPr>
      <t xml:space="preserve">Pour rappel : plan d'armatures des ouvrages de la DDC
</t>
    </r>
    <r>
      <rPr>
        <sz val="10"/>
        <rFont val="Arial"/>
        <family val="2"/>
      </rPr>
      <t>Coffrages et armatures représentés respectant les normes et les usages professionnels pour une exécution sur chantier, cotation exploitable, optimisation des matériaux réalisée si elle était envisageable</t>
    </r>
  </si>
  <si>
    <r>
      <rPr>
        <i/>
        <sz val="8"/>
        <color theme="2" tint="-0.749992370372631"/>
        <rFont val="Arial"/>
        <family val="2"/>
      </rPr>
      <t xml:space="preserve">Pour rappel : plan de coffrage et d'armatures de planchers
</t>
    </r>
    <r>
      <rPr>
        <sz val="10"/>
        <rFont val="Arial"/>
        <family val="2"/>
      </rPr>
      <t>Coffrages et armatures représentés respectant suffisament les normes et les usages professionnels pour une exécution sur chantier, cotation inexploitable</t>
    </r>
  </si>
  <si>
    <r>
      <rPr>
        <i/>
        <sz val="8"/>
        <color theme="2" tint="-0.749992370372631"/>
        <rFont val="Arial"/>
        <family val="2"/>
      </rPr>
      <t xml:space="preserve">Pour rappel : plan de coffrage et d'armatures de planchers
</t>
    </r>
    <r>
      <rPr>
        <sz val="10"/>
        <rFont val="Arial"/>
        <family val="2"/>
      </rPr>
      <t>Coffrages et armatures représentés respectant suffisament les normes et les usages professionnels pour une exécution sur chantier, cotation partiellement exploitable</t>
    </r>
  </si>
  <si>
    <r>
      <rPr>
        <i/>
        <sz val="8"/>
        <color theme="2" tint="-0.749992370372631"/>
        <rFont val="Arial"/>
        <family val="2"/>
      </rPr>
      <t xml:space="preserve">Pour rappel : plan de coffrage et d'armatures de planchers
</t>
    </r>
    <r>
      <rPr>
        <sz val="10"/>
        <rFont val="Arial"/>
        <family val="2"/>
      </rPr>
      <t>Coffrages et armatures représentés respectant les normes et les usages professionnels pour une exécution sur chantier, cotation exploitable</t>
    </r>
  </si>
  <si>
    <t>Noms des évaluateurs</t>
  </si>
  <si>
    <t>Maquette BIM suffisament complète avec quelques erreurs structurelles, structure suffisament fidèle au projet architectural, matériaux bien choisis et bien renseignés</t>
  </si>
  <si>
    <t>Aucune équipe définie, ou définition erronée.</t>
  </si>
  <si>
    <r>
      <t xml:space="preserve">Installation de chantier partielle avec des éléments majeurs manquants et non justifiés.
</t>
    </r>
    <r>
      <rPr>
        <i/>
        <sz val="11"/>
        <color theme="1"/>
        <rFont val="Arial"/>
        <family val="2"/>
      </rPr>
      <t xml:space="preserve">
</t>
    </r>
    <r>
      <rPr>
        <i/>
        <sz val="11"/>
        <color rgb="FF00B050"/>
        <rFont val="Arial"/>
        <family val="2"/>
      </rPr>
      <t>Si installation de chantier non réalisée à partir de la maquette 
-&gt; Évaluation à 0</t>
    </r>
  </si>
  <si>
    <r>
      <t xml:space="preserve">Installation de chantier cohérente avec le projet mais nécessitant des ajustements mineurs ou manquants de justification.
</t>
    </r>
    <r>
      <rPr>
        <i/>
        <sz val="11"/>
        <color theme="1"/>
        <rFont val="Arial"/>
        <family val="2"/>
      </rPr>
      <t xml:space="preserve">
</t>
    </r>
    <r>
      <rPr>
        <i/>
        <sz val="11"/>
        <color rgb="FF00B050"/>
        <rFont val="Arial"/>
        <family val="2"/>
      </rPr>
      <t>Si installation de chantier non réalisée à partir de la maquette 
-&gt; Évaluation à 1</t>
    </r>
  </si>
  <si>
    <r>
      <t xml:space="preserve">Installation de chantier complète, optimisée et justifiée intégrant toutes les contraintes du projet.
</t>
    </r>
    <r>
      <rPr>
        <i/>
        <sz val="11"/>
        <color theme="1"/>
        <rFont val="Arial"/>
        <family val="2"/>
      </rPr>
      <t xml:space="preserve">
</t>
    </r>
    <r>
      <rPr>
        <i/>
        <sz val="11"/>
        <color rgb="FF00B050"/>
        <rFont val="Arial"/>
        <family val="2"/>
      </rPr>
      <t>Si installation de chantier non réalisée à partir de la maquette 
-&gt; Évaluation à 2</t>
    </r>
  </si>
  <si>
    <r>
      <t>Phasage de réalisation, procédés de réalisation, risques et moyens de préventions</t>
    </r>
    <r>
      <rPr>
        <b/>
        <sz val="11"/>
        <color rgb="FFFF0000"/>
        <rFont val="Arial"/>
        <family val="2"/>
      </rPr>
      <t xml:space="preserve"> </t>
    </r>
    <r>
      <rPr>
        <sz val="11"/>
        <color theme="1"/>
        <rFont val="Arial"/>
        <family val="2"/>
      </rPr>
      <t xml:space="preserve">définis et cohérents mais avec quelques imprécisions. Des ajustements mineurs sont nécessaires.
</t>
    </r>
    <r>
      <rPr>
        <i/>
        <sz val="11"/>
        <color rgb="FF00B050"/>
        <rFont val="Arial"/>
        <family val="2"/>
      </rPr>
      <t>Si modes opératoires non réalisés à partir de la maquette 
-&gt; Évaluation à 1</t>
    </r>
  </si>
  <si>
    <r>
      <t xml:space="preserve">Phasage de réalisation complet et adapté. Procédés de réalisation cohérents et intégrant toutes les contraintes. Risques évalués, moyens de préventions proposés adaptés au projet et justifiés.
</t>
    </r>
    <r>
      <rPr>
        <i/>
        <sz val="11"/>
        <color rgb="FF00B050"/>
        <rFont val="Arial"/>
        <family val="2"/>
      </rPr>
      <t>Si modes opératoires non réalisés à partir de la maquette 
-&gt; Évaluation à 2</t>
    </r>
  </si>
  <si>
    <r>
      <t xml:space="preserve">Phasage de réalisation incomplet et inadapté. Procédés de réalisation incohérents avec les contraintes. Risques partiellement évalués, moyens de prévention inadaptés ou absents.
</t>
    </r>
    <r>
      <rPr>
        <i/>
        <sz val="11"/>
        <color rgb="FF00B050"/>
        <rFont val="Arial"/>
        <family val="2"/>
      </rPr>
      <t>Si modes opératoires non réalisés à partir de la maquette 
-&gt; Évaluation à 0</t>
    </r>
  </si>
  <si>
    <r>
      <t xml:space="preserve">Cyclage incohérent avec le projet et rotation imcomplète ou perfectible.
</t>
    </r>
    <r>
      <rPr>
        <i/>
        <sz val="11"/>
        <color rgb="FF00B050"/>
        <rFont val="Arial"/>
        <family val="2"/>
      </rPr>
      <t>Si cyclage et rotation non réalisés sur la maquette 
-&gt; Évaluation à 0</t>
    </r>
  </si>
  <si>
    <r>
      <t xml:space="preserve">Cyclage cohérent avec le projet et rotation nécessitant des ajustements mineurs.
</t>
    </r>
    <r>
      <rPr>
        <i/>
        <sz val="11"/>
        <color rgb="FF00B050"/>
        <rFont val="Arial"/>
        <family val="2"/>
      </rPr>
      <t>Si cyclage et rotation non réalisés sur la maquette 
-&gt; Évaluation à 1</t>
    </r>
  </si>
  <si>
    <r>
      <t xml:space="preserve">Cyclage, rotation et calepinage des éléments préfabriqués complets, justifiés et optimisés en tenant compte des contraintes du projet.
</t>
    </r>
    <r>
      <rPr>
        <i/>
        <sz val="11"/>
        <color rgb="FF00B050"/>
        <rFont val="Arial"/>
        <family val="2"/>
      </rPr>
      <t>Si cyclage et rotation non réalisés sur la maquette 
-&gt; Évaluation à 2</t>
    </r>
  </si>
  <si>
    <r>
      <t xml:space="preserve">Comparaison et analyse des modes constructifs complètes, adaptées au projet et prenant en compte toutes les contraintes. Le choix final est justifié.
</t>
    </r>
    <r>
      <rPr>
        <i/>
        <sz val="11"/>
        <color rgb="FF00B050"/>
        <rFont val="Arial"/>
        <family val="2"/>
      </rPr>
      <t>Si modes constructifs non illustrés à partir de la maquette 
-&gt; Évaluation à 2</t>
    </r>
  </si>
  <si>
    <r>
      <t xml:space="preserve">Décomposition et quantification réalisées mais non adaptées aux modes constructifs. Auncun contrôle effectué.
</t>
    </r>
    <r>
      <rPr>
        <i/>
        <sz val="11"/>
        <rFont val="Arial"/>
        <family val="2"/>
      </rPr>
      <t xml:space="preserve">
</t>
    </r>
    <r>
      <rPr>
        <i/>
        <sz val="11"/>
        <color rgb="FF00B050"/>
        <rFont val="Arial"/>
        <family val="2"/>
      </rPr>
      <t>Si quantités non issues de la maquette -&gt; Évaluation à 0</t>
    </r>
  </si>
  <si>
    <r>
      <t xml:space="preserve">Décomposition et quantification réalisées mais avec quelques approximations. Aucun contrôle effectué.
</t>
    </r>
    <r>
      <rPr>
        <i/>
        <sz val="11"/>
        <rFont val="Arial"/>
        <family val="2"/>
      </rPr>
      <t xml:space="preserve">
</t>
    </r>
    <r>
      <rPr>
        <i/>
        <sz val="11"/>
        <color rgb="FF00B050"/>
        <rFont val="Arial"/>
        <family val="2"/>
      </rPr>
      <t>Si quantités non issues de la maquette -&gt; Évaluation à 1</t>
    </r>
  </si>
  <si>
    <r>
      <t xml:space="preserve">Structure partiellement fidèle au projet architectural, élements porteurs et impacts partiellement identifiés, représentés convenablement avec les conventions usuelles, éléments porteurs mal prédimensionnés, des erreurs structurelles notables
</t>
    </r>
    <r>
      <rPr>
        <i/>
        <sz val="10"/>
        <color rgb="FF00B050"/>
        <rFont val="Arial"/>
        <family val="2"/>
      </rPr>
      <t>Si plans pas issus de la maquette BIM -&gt; Évaluation à 0</t>
    </r>
  </si>
  <si>
    <r>
      <t xml:space="preserve">Structure fidèle au projet architectural, élements porteurs et impacts identifiés et représentés avec les conventions usuelles, éléments porteurs prédimensionnés, structure cohérente, hypothèses de chargement correctes
</t>
    </r>
    <r>
      <rPr>
        <i/>
        <sz val="10"/>
        <color rgb="FF00B050"/>
        <rFont val="Arial"/>
        <family val="2"/>
      </rPr>
      <t>Si plans pas issus de la maquette BIM -&gt; Évaluation à 2</t>
    </r>
  </si>
  <si>
    <t>Si le terme "INCORRECT" apparaît, un ou des critères d'évaluation sont mal renseignés</t>
  </si>
  <si>
    <t>Note de RP1 :</t>
  </si>
  <si>
    <t>ÉPREUVE E6 : ÉTUDE ET PRÉPARATION DE CHANTIER
Revue de projet RP1 : 5 points</t>
  </si>
  <si>
    <t>ÉPREUVE E6 : ÉTUDE ET PRÉPARATION DE CHANTIER
Revue de projet RP2 : 3 points</t>
  </si>
  <si>
    <t>ÉPREUVE E6 : ÉTUDE ET PRÉPARATION DE CHANTIER
Soutenance de projet SP : 12 points</t>
  </si>
  <si>
    <t>Si le terme "INCORRECT" apparait, le poids total de RP1 n'est pas égal à 25% de E6 (5 points) : revoir la répartition de l'évaluation des critères CR4.2 et CR4.3</t>
  </si>
  <si>
    <t xml:space="preserve">Note sur 20 attribuée par le jury : arrondi à 0,5 de 
(note brute + 1 point possible) </t>
  </si>
  <si>
    <r>
      <rPr>
        <b/>
        <sz val="14"/>
        <rFont val="Arial"/>
        <family val="2"/>
      </rPr>
      <t>Les éléments nécessaires à l’étude et à la préparation de chantier sont identifiés dans un dossier marché et explicités dans une note de synthèse prenant en compte :</t>
    </r>
    <r>
      <rPr>
        <sz val="11"/>
        <rFont val="Arial"/>
        <family val="2"/>
      </rPr>
      <t xml:space="preserve">
  o Les besoins
  o Les exigences
  o Les contraintes
  o Les incohérences éventuelles
  o Les impossibilités techniques</t>
    </r>
  </si>
  <si>
    <r>
      <rPr>
        <b/>
        <sz val="14"/>
        <rFont val="Arial"/>
        <family val="2"/>
      </rPr>
      <t>Le fonctionnement de la structure porteuse d’un bâtiment est analysé :</t>
    </r>
    <r>
      <rPr>
        <sz val="11"/>
        <rFont val="Arial"/>
        <family val="2"/>
      </rPr>
      <t xml:space="preserve">
  o Des plans d’avant-projet structure sont élaborés
  o Les éléments porteurs et leurs impacts sont identifiés 
  o Des hypothèses de chargement sont formulées et justifiées
  o Des solutions simples et adaptées sont proposées</t>
    </r>
  </si>
  <si>
    <r>
      <rPr>
        <b/>
        <sz val="14"/>
        <rFont val="Arial"/>
        <family val="2"/>
      </rPr>
      <t>Le fonctionnement de la structure porteuse d’un bâtiment est analysé :</t>
    </r>
    <r>
      <rPr>
        <sz val="11"/>
        <rFont val="Arial"/>
        <family val="2"/>
      </rPr>
      <t xml:space="preserve">
  o Un schéma de cheminement des charges est réalisé
  o Des hypothèses de chargement sont formulées et justifiées
  o Une descente de charges est réalisée avec un outil informatique et contrôlée sur un élément isolé sans l’utilisation d’un progiciel</t>
    </r>
  </si>
  <si>
    <r>
      <rPr>
        <b/>
        <sz val="14"/>
        <rFont val="Arial"/>
        <family val="2"/>
      </rPr>
      <t>La maquette BIM « structure » d’une partie de l’ouvrage est finalisée dans le but de réaliser les méthodes :</t>
    </r>
    <r>
      <rPr>
        <sz val="11"/>
        <rFont val="Arial"/>
        <family val="2"/>
      </rPr>
      <t xml:space="preserve">
  o Les géométries sont définies
  o Les propriétés des objets BIM sont renseignées</t>
    </r>
  </si>
  <si>
    <r>
      <t xml:space="preserve">Structure fidèle au projet architectural, élements porteurs et impacts identifiés et représentés avec les conventions usuelles, éléments porteurs convenablement prédimensionnés, structure suffisament cohérente, hypothèses de chargements comportant des erreurs ou absentes
</t>
    </r>
    <r>
      <rPr>
        <i/>
        <sz val="10"/>
        <color rgb="FF00B050"/>
        <rFont val="Arial"/>
        <family val="2"/>
      </rPr>
      <t>Si plans pas issus de la maquette BIM 
-&gt; Évaluation à 1</t>
    </r>
  </si>
  <si>
    <t>Hypothèses de chargement fausses, principe de transfert des charges faux, résultats faux et non contrôlés</t>
  </si>
  <si>
    <t>Hypothèses de chargement correctes, principe de transfert des charges avec des erreurs, résultats faux et non contrôlés</t>
  </si>
  <si>
    <t>Hypothèses de chargement correctes, principe de transfert des charges correct, résultats approximatifs et non contrôlés</t>
  </si>
  <si>
    <t>Hypothèses de chargement correctes, principe de transfert des charges correct, résultats corrects ou admissibles, et contrôlés</t>
  </si>
  <si>
    <r>
      <rPr>
        <i/>
        <sz val="8"/>
        <color theme="2" tint="-0.749992370372631"/>
        <rFont val="Arial"/>
        <family val="2"/>
      </rPr>
      <t xml:space="preserve">Pour rappel : plan d'armatures des ouvrages de la DDC
</t>
    </r>
    <r>
      <rPr>
        <sz val="10"/>
        <rFont val="Arial"/>
        <family val="2"/>
      </rPr>
      <t>Coffrages et armatures représentés ne respectant pas les normes et les usages professionnels pour une exécution sur chantier, cotation inexploitable, optimisation des matériaux non réalisée si elle était envisageable</t>
    </r>
  </si>
  <si>
    <r>
      <rPr>
        <i/>
        <sz val="8"/>
        <color theme="2" tint="-0.749992370372631"/>
        <rFont val="Arial"/>
        <family val="2"/>
      </rPr>
      <t xml:space="preserve">Pour rappel : plan de coffrage et d'armatures de planchers
</t>
    </r>
    <r>
      <rPr>
        <sz val="10"/>
        <rFont val="Arial"/>
        <family val="2"/>
      </rPr>
      <t>Coffrages et armatures représentés ne respectant pas les normes et les usages professionnels pour une exécution sur chantier, cotation inexploitable</t>
    </r>
  </si>
  <si>
    <t>Les éléments nécessaires à la DICT sont préparés sur un document</t>
  </si>
  <si>
    <t>Les services compétents (DREETS, CARSAT, OPPBTP…) sont informés de l’ouverture du chantier</t>
  </si>
  <si>
    <t>L’Intervention à Proximité des Réseaux est analysée</t>
  </si>
  <si>
    <t>Les autorisations nécessaires (voirie, survol, engins de levage, …) sont complétées</t>
  </si>
  <si>
    <t>C10 : Établir le budget prévisionnel de l’opération</t>
  </si>
  <si>
    <t>Liste des demandes incomplète. Certains services informés. Quelques demandes complétées mais des oublis importants.</t>
  </si>
  <si>
    <r>
      <t xml:space="preserve">Comparaison et analyse des modes constructifs incomplètes et pas toujours adaptées au projet avec certains critères non pris en compte. Choix final non justifié.
</t>
    </r>
    <r>
      <rPr>
        <i/>
        <sz val="11"/>
        <color rgb="FF00B050"/>
        <rFont val="Arial"/>
        <family val="2"/>
      </rPr>
      <t>Si modes constructifs non illustrés à partir de la maquette 
-&gt; Évaluation à 0</t>
    </r>
  </si>
  <si>
    <r>
      <t xml:space="preserve">Comparaison et analyse des modes constructifs complètes mais avec quelques imprécisions. Choix final manquant de justification.
</t>
    </r>
    <r>
      <rPr>
        <i/>
        <sz val="11"/>
        <color rgb="FF00B050"/>
        <rFont val="Arial"/>
        <family val="2"/>
      </rPr>
      <t>Si modes constructifs non illustrés à partir de la maquette 
-&gt; Évaluation à 1</t>
    </r>
  </si>
  <si>
    <r>
      <t xml:space="preserve">Décomposition et quantification réalisées et adaptées aux modes contructifs. Contrôles des résultats effectués.
</t>
    </r>
    <r>
      <rPr>
        <i/>
        <sz val="11"/>
        <rFont val="Arial"/>
        <family val="2"/>
      </rPr>
      <t xml:space="preserve">
</t>
    </r>
    <r>
      <rPr>
        <i/>
        <sz val="11"/>
        <color rgb="FF00B050"/>
        <rFont val="Arial"/>
        <family val="2"/>
      </rPr>
      <t>Si quantités non issues de la maquette -&gt; Évaluation à 2</t>
    </r>
  </si>
  <si>
    <r>
      <rPr>
        <b/>
        <sz val="14"/>
        <rFont val="Arial"/>
        <family val="2"/>
      </rPr>
      <t>Les enjeux et les procédures liées à la prévention des risques sont analysés et complétés :</t>
    </r>
    <r>
      <rPr>
        <sz val="11"/>
        <rFont val="Arial"/>
        <family val="2"/>
      </rPr>
      <t xml:space="preserve">
  o Le PGC ou PGCSPS sont analysés et pris en compte s’ils existent
  o Le PPSPS ou le PPSPS simplifié sont réalisés. Ils sont complétés par les modes opératoires
  o Les modifications du PIC sont anticipées tout au long du chantier
  o Les risques sont identifiés et évalués
  o Le travail en hauteur est pris en compte
  o Les moyens de prévention sont choisis en fonction de cette évaluation et des principes généraux de prévention</t>
    </r>
  </si>
  <si>
    <r>
      <rPr>
        <b/>
        <sz val="14"/>
        <rFont val="Arial"/>
        <family val="2"/>
      </rPr>
      <t>Les enjeux et les procédures liés à l’impact environnemental sont analysés :</t>
    </r>
    <r>
      <rPr>
        <sz val="11"/>
        <rFont val="Arial"/>
        <family val="2"/>
      </rPr>
      <t xml:space="preserve">
  o Les risques et impacts environnementaux sont anticipés
  o Les acteurs sont identifiés
  o Les documents réglementaires et normatifs sont connus et complétés
  o Les méthodes de gestion des déchets sont mises en place</t>
    </r>
  </si>
  <si>
    <r>
      <rPr>
        <b/>
        <sz val="14"/>
        <rFont val="Arial"/>
        <family val="2"/>
      </rPr>
      <t>Les enjeux et les procédures liés à la qualité sont analysés :</t>
    </r>
    <r>
      <rPr>
        <sz val="11"/>
        <rFont val="Arial"/>
        <family val="2"/>
      </rPr>
      <t xml:space="preserve">
  o Le CCTP est analysé en identifiant les exigences de qualité et les conséquences pour l’entreprise
  o Les éventuelles sur-exigences sont identifiées
  o Les éventuelles impossibilités de réalisation sont identifiées</t>
    </r>
  </si>
  <si>
    <r>
      <rPr>
        <b/>
        <sz val="14"/>
        <rFont val="Arial"/>
        <family val="2"/>
      </rPr>
      <t xml:space="preserve">Le planning d’exécution détaillé est réalisé et fait apparaître : </t>
    </r>
    <r>
      <rPr>
        <sz val="11"/>
        <rFont val="Arial"/>
        <family val="2"/>
      </rPr>
      <t xml:space="preserve">
o La décomposition des tâches
o L’enclenchement des tâches
o La durée des tâches
o Les cadences
o Les jours non travaillés (congés, jours fériés, jours prévus pour intempéries)
o Les principales phases logistiques (livraisons…)
o Les dates-jalons
o Si besoin, le phasage
o La courbe de main d’œuvre</t>
    </r>
  </si>
  <si>
    <r>
      <rPr>
        <b/>
        <sz val="14"/>
        <rFont val="Arial"/>
        <family val="2"/>
      </rPr>
      <t>Le plan d’installation de chantier est réalisé en plan et en coupe :</t>
    </r>
    <r>
      <rPr>
        <sz val="11"/>
        <rFont val="Arial"/>
        <family val="2"/>
      </rPr>
      <t xml:space="preserve">
o Les limites de projet et d’emprise de terrassement sont définies, prises en compte et repérées
o L’emprise du bâtiment est définie et l’environnement extérieur est pris en compte
o Les engins de levage sont dimensionnés et implantés en intégrant la courbe de charge, le montage et le démontage
o La base vie est définie et implantée
o Les clôtures, accès et cheminements intérieurs et extérieurs et les parkings sont définis
o Les réseaux sont définis et repérés
o Les zones de stockage, de livraison, les aires de lavage et de fabrication, les zones de tri sont définies et repérées
o Les zones de non-survol et d’interférences sont définies
o Le phasage est pris en compte si besoin
o Les moyens relatifs aux exigences de qualité, de prévention et environnementales sont définis</t>
    </r>
  </si>
  <si>
    <r>
      <rPr>
        <b/>
        <sz val="14"/>
        <rFont val="Arial"/>
        <family val="2"/>
      </rPr>
      <t>Des modes opératoires sur chantier sont élaborés :</t>
    </r>
    <r>
      <rPr>
        <sz val="11"/>
        <rFont val="Arial"/>
        <family val="2"/>
      </rPr>
      <t xml:space="preserve">
o En tenant compte des points singuliers et des interfaces, les caractéristiques détaillées de l’ouvrage sont analysées et formalisées
o La décomposition chronologique est réalisée
o Les procédés d’exécution sont définis et adaptés
o Les matériels sont définis et adaptés
o Les risques sont évalués
o Les moyens de prévention sont définis et adaptés
o Les modes opératoires prennent en compte les contraintes ou les objectifs d’optimisation (temps, main d’œuvre, matériels, matériaux)</t>
    </r>
  </si>
  <si>
    <r>
      <rPr>
        <b/>
        <sz val="14"/>
        <rFont val="Arial"/>
        <family val="2"/>
      </rPr>
      <t>Des rotations de matériels et de poses des éléments industriels sont réalisés.</t>
    </r>
    <r>
      <rPr>
        <sz val="11"/>
        <rFont val="Arial"/>
        <family val="2"/>
      </rPr>
      <t xml:space="preserve">
o Le cyclage des verticaux et des horizontaux est réalisé
o La rotation du matériel est réalisable, cohérente voire optimisée
o Le calepinage des éléments préfabriqués est défini</t>
    </r>
  </si>
  <si>
    <r>
      <rPr>
        <b/>
        <sz val="14"/>
        <rFont val="Arial"/>
        <family val="2"/>
      </rPr>
      <t xml:space="preserve">Les éléments suivants sont budgétés dans le cadre d’un déboursé sec d’un ouvrage élémentaire : </t>
    </r>
    <r>
      <rPr>
        <sz val="11"/>
        <rFont val="Arial"/>
        <family val="2"/>
      </rPr>
      <t xml:space="preserve">
o Main d’œuvre
o Matériaux
o Matériels
o Consommables
o Sous-traitants</t>
    </r>
  </si>
  <si>
    <r>
      <t xml:space="preserve">Analyse partielle des risques, avec des oublis ou des erreurs majeures. Quelques moyens de prévention sont proposés mais ne sont pas toujours adaptés.
</t>
    </r>
    <r>
      <rPr>
        <i/>
        <sz val="11"/>
        <color theme="1"/>
        <rFont val="Arial"/>
        <family val="2"/>
      </rPr>
      <t xml:space="preserve">
</t>
    </r>
    <r>
      <rPr>
        <i/>
        <sz val="11"/>
        <color rgb="FF00B050"/>
        <rFont val="Arial"/>
        <family val="2"/>
      </rPr>
      <t>Si matériel de sécurité non représenté sur la maquette 
-&gt; Évaluation à 0</t>
    </r>
  </si>
  <si>
    <r>
      <t xml:space="preserve">Risques et mesures de prévention  identifiés, mais certains éléments restent à préciser.
</t>
    </r>
    <r>
      <rPr>
        <i/>
        <sz val="11"/>
        <color theme="1"/>
        <rFont val="Arial"/>
        <family val="2"/>
      </rPr>
      <t xml:space="preserve">
</t>
    </r>
    <r>
      <rPr>
        <i/>
        <sz val="11"/>
        <color rgb="FF00B050"/>
        <rFont val="Arial"/>
        <family val="2"/>
      </rPr>
      <t>Si matériel de sécurité non représentésur la maquette 
-&gt; Évaluation à 1</t>
    </r>
  </si>
  <si>
    <r>
      <t xml:space="preserve">Analyse complète qui intègre toutes les procédures et mesures de prévention nécessaires.
</t>
    </r>
    <r>
      <rPr>
        <i/>
        <sz val="11"/>
        <color theme="1"/>
        <rFont val="Arial"/>
        <family val="2"/>
      </rPr>
      <t xml:space="preserve">
</t>
    </r>
    <r>
      <rPr>
        <i/>
        <sz val="11"/>
        <color rgb="FF00B050"/>
        <rFont val="Arial"/>
        <family val="2"/>
      </rPr>
      <t>Si matériel de sécurité non représenté sur la maquette 
-&gt; Évaluation à 2</t>
    </r>
  </si>
  <si>
    <t>Aucun sens d'avancement ni cycle de réalisation défini, ou erroné</t>
  </si>
  <si>
    <t>Sens d’avancement ou cycle de réalisation défini mais incohérents avec le planning.</t>
  </si>
  <si>
    <t>Aucun calcul réalisé, ou totalement erroné</t>
  </si>
  <si>
    <t>Planning complet. Décomposition et enclenchement optimisés, cadences adaptées et courbe de main-d'œuvre rigoureuses et justifiées.</t>
  </si>
  <si>
    <t>Liste complète et adaptée au projet et aux solutions proposées.</t>
  </si>
  <si>
    <r>
      <rPr>
        <b/>
        <sz val="14"/>
        <rFont val="Arial"/>
        <family val="2"/>
      </rPr>
      <t>Des plans d’exécution sont réalisés avec des progiciels 2D ou 3D :</t>
    </r>
    <r>
      <rPr>
        <sz val="11"/>
        <rFont val="Arial"/>
        <family val="2"/>
      </rPr>
      <t xml:space="preserve">
o Les normes de dessins de bâtiment sont respectées
o La cotation est exploitable sur chantier</t>
    </r>
  </si>
  <si>
    <r>
      <rPr>
        <b/>
        <sz val="14"/>
        <rFont val="Arial"/>
        <family val="2"/>
      </rPr>
      <t>Des plans d’exécution sont réalisés avec des progiciels 2D ou 3D :</t>
    </r>
    <r>
      <rPr>
        <sz val="11"/>
        <rFont val="Arial"/>
        <family val="2"/>
      </rPr>
      <t xml:space="preserve">
  o Les normes de dessins de bâtiment sont respectées
  o La cotation est exploitable sur chantier</t>
    </r>
  </si>
  <si>
    <r>
      <rPr>
        <b/>
        <sz val="14"/>
        <rFont val="Arial"/>
        <family val="2"/>
      </rPr>
      <t>L’interface avec les autres corps d’états (charpente bois ou métallique, second œuvre…) est traitée.</t>
    </r>
    <r>
      <rPr>
        <sz val="11"/>
        <rFont val="Arial"/>
        <family val="2"/>
      </rPr>
      <t xml:space="preserve">
o Les points singuliers de l’ouvrage sont analysés et explicités
o Les croquis détaillés sont produits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</si>
</sst>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0000"/>
    <numFmt numFmtId="167" formatCode="0.0000"/>
  </numFmts>
  <fonts count="6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4"/>
      <color theme="1"/>
      <name val="Calibri"/>
      <family val="2"/>
      <scheme val="minor"/>
    </font>
    <font>
      <b/>
      <sz val="16"/>
      <name val="Calibri"/>
      <family val="2"/>
      <scheme val="minor"/>
    </font>
    <font>
      <sz val="12"/>
      <color theme="1"/>
      <name val="Calibri"/>
      <family val="2"/>
      <scheme val="minor"/>
    </font>
    <font>
      <sz val="16"/>
      <color theme="1"/>
      <name val="Calibri"/>
      <family val="2"/>
      <scheme val="minor"/>
    </font>
    <font>
      <b/>
      <sz val="16"/>
      <name val="Symbol"/>
      <family val="1"/>
      <charset val="2"/>
    </font>
    <font>
      <b/>
      <sz val="16"/>
      <color theme="9" tint="-0.249977111117893"/>
      <name val="Calibri"/>
      <family val="2"/>
      <scheme val="minor"/>
    </font>
    <font>
      <b/>
      <i/>
      <sz val="16"/>
      <name val="Calibri"/>
      <family val="2"/>
      <scheme val="minor"/>
    </font>
    <font>
      <b/>
      <i/>
      <sz val="16"/>
      <color theme="4" tint="-0.249977111117893"/>
      <name val="Calibri"/>
      <family val="2"/>
      <scheme val="minor"/>
    </font>
    <font>
      <b/>
      <sz val="16"/>
      <color rgb="FFC00000"/>
      <name val="Calibri"/>
      <family val="2"/>
      <scheme val="minor"/>
    </font>
    <font>
      <b/>
      <i/>
      <sz val="16"/>
      <color rgb="FFC00000"/>
      <name val="Calibri"/>
      <family val="2"/>
      <scheme val="minor"/>
    </font>
    <font>
      <b/>
      <sz val="14"/>
      <name val="Calibri"/>
      <family val="2"/>
      <scheme val="minor"/>
    </font>
    <font>
      <b/>
      <sz val="16"/>
      <color theme="1"/>
      <name val="Symbol"/>
      <family val="1"/>
      <charset val="2"/>
    </font>
    <font>
      <b/>
      <sz val="16"/>
      <color theme="4" tint="-0.249977111117893"/>
      <name val="Calibri"/>
      <family val="2"/>
      <scheme val="minor"/>
    </font>
    <font>
      <b/>
      <sz val="12"/>
      <color theme="1"/>
      <name val="Calibri"/>
      <family val="2"/>
      <scheme val="minor"/>
    </font>
    <font>
      <sz val="11"/>
      <name val="Calibri"/>
      <family val="2"/>
      <scheme val="minor"/>
    </font>
    <font>
      <b/>
      <sz val="18"/>
      <name val="Calibri"/>
      <family val="2"/>
      <scheme val="minor"/>
    </font>
    <font>
      <b/>
      <sz val="16"/>
      <color rgb="FF0070C0"/>
      <name val="Calibri"/>
      <family val="2"/>
      <scheme val="minor"/>
    </font>
    <font>
      <b/>
      <sz val="14"/>
      <color theme="4" tint="-0.249977111117893"/>
      <name val="Calibri"/>
      <family val="2"/>
      <scheme val="minor"/>
    </font>
    <font>
      <sz val="12"/>
      <name val="Calibri"/>
      <family val="2"/>
      <scheme val="minor"/>
    </font>
    <font>
      <b/>
      <sz val="12"/>
      <name val="Calibri"/>
      <family val="2"/>
      <scheme val="minor"/>
    </font>
    <font>
      <sz val="11"/>
      <color theme="1"/>
      <name val="Calibri"/>
      <family val="2"/>
      <scheme val="minor"/>
    </font>
    <font>
      <sz val="11"/>
      <color rgb="FF7030A0"/>
      <name val="Calibri"/>
      <family val="2"/>
      <scheme val="minor"/>
    </font>
    <font>
      <b/>
      <sz val="12"/>
      <color rgb="FFC00000"/>
      <name val="Calibri"/>
      <family val="2"/>
      <scheme val="minor"/>
    </font>
    <font>
      <b/>
      <sz val="11"/>
      <name val="Arial"/>
      <family val="2"/>
    </font>
    <font>
      <sz val="11"/>
      <name val="Arial"/>
      <family val="2"/>
    </font>
    <font>
      <b/>
      <sz val="12"/>
      <name val="Arial"/>
      <family val="2"/>
    </font>
    <font>
      <sz val="11"/>
      <color rgb="FFFF0000"/>
      <name val="Arial"/>
      <family val="2"/>
    </font>
    <font>
      <b/>
      <sz val="11"/>
      <color rgb="FFFF0000"/>
      <name val="Arial"/>
      <family val="2"/>
    </font>
    <font>
      <b/>
      <sz val="16"/>
      <name val="Arial"/>
      <family val="2"/>
    </font>
    <font>
      <sz val="11"/>
      <color theme="1"/>
      <name val="Arial"/>
      <family val="2"/>
    </font>
    <font>
      <b/>
      <sz val="11"/>
      <color theme="1"/>
      <name val="Arial"/>
      <family val="2"/>
    </font>
    <font>
      <sz val="10"/>
      <name val="Arial"/>
      <family val="2"/>
    </font>
    <font>
      <i/>
      <sz val="8"/>
      <color theme="2" tint="-0.749992370372631"/>
      <name val="Arial"/>
      <family val="2"/>
    </font>
    <font>
      <i/>
      <sz val="11"/>
      <name val="Arial"/>
      <family val="2"/>
    </font>
    <font>
      <i/>
      <sz val="11"/>
      <color theme="1"/>
      <name val="Arial"/>
      <family val="2"/>
    </font>
    <font>
      <u/>
      <sz val="11"/>
      <color theme="1"/>
      <name val="Arial"/>
      <family val="2"/>
    </font>
    <font>
      <b/>
      <sz val="14"/>
      <name val="Arial"/>
      <family val="2"/>
    </font>
    <font>
      <b/>
      <sz val="18"/>
      <name val="Arial"/>
      <family val="2"/>
    </font>
    <font>
      <b/>
      <sz val="16"/>
      <color theme="1"/>
      <name val="Arial"/>
      <family val="2"/>
    </font>
    <font>
      <sz val="14"/>
      <name val="Arial"/>
      <family val="2"/>
    </font>
    <font>
      <sz val="11"/>
      <color rgb="FF00B050"/>
      <name val="Arial"/>
      <family val="2"/>
    </font>
    <font>
      <b/>
      <sz val="14"/>
      <color rgb="FFFF0000"/>
      <name val="Arial"/>
      <family val="2"/>
    </font>
    <font>
      <b/>
      <sz val="12"/>
      <color theme="1"/>
      <name val="Arial"/>
      <family val="2"/>
    </font>
    <font>
      <sz val="12"/>
      <name val="Arial"/>
      <family val="2"/>
    </font>
    <font>
      <b/>
      <sz val="12"/>
      <color indexed="2"/>
      <name val="Arial"/>
      <family val="2"/>
    </font>
    <font>
      <sz val="20"/>
      <color indexed="2"/>
      <name val="Arial"/>
      <family val="2"/>
    </font>
    <font>
      <sz val="14"/>
      <color theme="1"/>
      <name val="Arial"/>
      <family val="2"/>
    </font>
    <font>
      <i/>
      <sz val="10"/>
      <color rgb="FF00B050"/>
      <name val="Arial"/>
      <family val="2"/>
    </font>
    <font>
      <i/>
      <sz val="11"/>
      <color rgb="FF00B050"/>
      <name val="Arial"/>
      <family val="2"/>
    </font>
    <font>
      <sz val="12"/>
      <color rgb="FFFF0000"/>
      <name val="Arial"/>
      <family val="2"/>
    </font>
    <font>
      <sz val="12"/>
      <color indexed="2"/>
      <name val="Arial"/>
      <family val="2"/>
    </font>
    <font>
      <b/>
      <sz val="14"/>
      <color theme="1"/>
      <name val="Arial"/>
      <family val="2"/>
    </font>
    <font>
      <sz val="14"/>
      <color rgb="FF00E0E0"/>
      <name val="Consolas"/>
      <family val="3"/>
    </font>
    <font>
      <i/>
      <sz val="12"/>
      <color rgb="FFFF0000"/>
      <name val="Arial"/>
      <family val="2"/>
    </font>
    <font>
      <b/>
      <sz val="20"/>
      <name val="Arial"/>
      <family val="2"/>
    </font>
  </fonts>
  <fills count="21">
    <fill>
      <patternFill patternType="none"/>
    </fill>
    <fill>
      <patternFill patternType="gray125"/>
    </fill>
    <fill>
      <patternFill patternType="solid">
        <fgColor rgb="FF00B050"/>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indexed="5"/>
      </patternFill>
    </fill>
    <fill>
      <patternFill patternType="solid">
        <fgColor indexed="43"/>
      </patternFill>
    </fill>
    <fill>
      <patternFill patternType="solid">
        <fgColor them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auto="1"/>
      </left>
      <right/>
      <top/>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medium">
        <color indexed="64"/>
      </left>
      <right/>
      <top style="medium">
        <color indexed="64"/>
      </top>
      <bottom style="thin">
        <color auto="1"/>
      </bottom>
      <diagonal/>
    </border>
    <border>
      <left/>
      <right style="thin">
        <color indexed="64"/>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indexed="64"/>
      </left>
      <right style="thin">
        <color auto="1"/>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auto="1"/>
      </right>
      <top style="medium">
        <color indexed="64"/>
      </top>
      <bottom/>
      <diagonal/>
    </border>
    <border>
      <left/>
      <right style="thin">
        <color auto="1"/>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1" fillId="0" borderId="0"/>
    <xf numFmtId="0" fontId="26" fillId="0" borderId="0"/>
  </cellStyleXfs>
  <cellXfs count="522">
    <xf numFmtId="0" fontId="0" fillId="0" borderId="0" xfId="0"/>
    <xf numFmtId="0" fontId="5" fillId="0" borderId="0" xfId="2" applyFont="1" applyAlignment="1">
      <alignment horizontal="right" vertical="top"/>
    </xf>
    <xf numFmtId="0" fontId="1" fillId="0" borderId="0" xfId="2" applyAlignment="1">
      <alignment horizontal="left" vertical="top"/>
    </xf>
    <xf numFmtId="0" fontId="1" fillId="0" borderId="0" xfId="2" applyAlignment="1">
      <alignment horizontal="center" vertical="top"/>
    </xf>
    <xf numFmtId="0" fontId="4" fillId="0" borderId="1" xfId="2" applyFont="1" applyBorder="1" applyAlignment="1">
      <alignment horizontal="center" vertical="center"/>
    </xf>
    <xf numFmtId="0" fontId="6" fillId="0" borderId="0" xfId="2" applyFont="1" applyAlignment="1">
      <alignment horizontal="left" vertical="top"/>
    </xf>
    <xf numFmtId="2" fontId="4" fillId="3" borderId="1" xfId="2" applyNumberFormat="1" applyFont="1" applyFill="1" applyBorder="1" applyAlignment="1">
      <alignment horizontal="center" vertical="center"/>
    </xf>
    <xf numFmtId="164" fontId="4" fillId="3" borderId="1" xfId="1" applyNumberFormat="1" applyFont="1" applyFill="1" applyBorder="1" applyAlignment="1">
      <alignment horizontal="center" vertical="center"/>
    </xf>
    <xf numFmtId="0" fontId="7" fillId="3" borderId="2" xfId="2" applyFont="1" applyFill="1" applyBorder="1" applyAlignment="1">
      <alignment horizontal="left" vertical="center"/>
    </xf>
    <xf numFmtId="2" fontId="4" fillId="4" borderId="1" xfId="2" applyNumberFormat="1" applyFont="1" applyFill="1" applyBorder="1" applyAlignment="1">
      <alignment horizontal="center" vertical="center"/>
    </xf>
    <xf numFmtId="164" fontId="4" fillId="4" borderId="1" xfId="1" applyNumberFormat="1" applyFont="1" applyFill="1" applyBorder="1" applyAlignment="1">
      <alignment horizontal="center" vertical="center"/>
    </xf>
    <xf numFmtId="0" fontId="7" fillId="4" borderId="2" xfId="2" applyFont="1" applyFill="1" applyBorder="1" applyAlignment="1">
      <alignment vertical="center"/>
    </xf>
    <xf numFmtId="0" fontId="1" fillId="0" borderId="0" xfId="2" applyAlignment="1">
      <alignment horizontal="right" vertical="top"/>
    </xf>
    <xf numFmtId="0" fontId="8" fillId="0" borderId="0" xfId="2" applyFont="1" applyAlignment="1">
      <alignment horizontal="left" vertical="top"/>
    </xf>
    <xf numFmtId="0" fontId="1" fillId="5" borderId="0" xfId="2" applyFill="1" applyAlignment="1">
      <alignment horizontal="left" vertical="top"/>
    </xf>
    <xf numFmtId="0" fontId="4" fillId="2" borderId="1" xfId="2" applyFont="1" applyFill="1" applyBorder="1" applyAlignment="1">
      <alignment horizontal="center" vertical="top"/>
    </xf>
    <xf numFmtId="0" fontId="9" fillId="0" borderId="0" xfId="2" applyFont="1" applyAlignment="1">
      <alignment horizontal="left" vertical="top"/>
    </xf>
    <xf numFmtId="0" fontId="1" fillId="6" borderId="0" xfId="2" applyFill="1" applyAlignment="1">
      <alignment horizontal="left" vertical="top"/>
    </xf>
    <xf numFmtId="10" fontId="4" fillId="2" borderId="1" xfId="2" applyNumberFormat="1" applyFont="1" applyFill="1" applyBorder="1" applyAlignment="1">
      <alignment horizontal="center" vertical="top"/>
    </xf>
    <xf numFmtId="164" fontId="1" fillId="0" borderId="0" xfId="2" applyNumberFormat="1" applyAlignment="1">
      <alignment horizontal="left" vertical="top"/>
    </xf>
    <xf numFmtId="0" fontId="7" fillId="0" borderId="3" xfId="2" applyFont="1" applyBorder="1" applyAlignment="1">
      <alignment horizontal="right" vertical="top"/>
    </xf>
    <xf numFmtId="0" fontId="7" fillId="0" borderId="4" xfId="2" applyFont="1" applyBorder="1" applyAlignment="1">
      <alignment horizontal="right" vertical="top"/>
    </xf>
    <xf numFmtId="164" fontId="7" fillId="0" borderId="2" xfId="2" applyNumberFormat="1" applyFont="1" applyBorder="1" applyAlignment="1">
      <alignment horizontal="left" vertical="center"/>
    </xf>
    <xf numFmtId="164" fontId="13" fillId="0" borderId="1" xfId="2" applyNumberFormat="1" applyFont="1" applyBorder="1" applyAlignment="1">
      <alignment horizontal="center" vertical="center"/>
    </xf>
    <xf numFmtId="164" fontId="14" fillId="0" borderId="1" xfId="2" applyNumberFormat="1" applyFont="1" applyBorder="1" applyAlignment="1">
      <alignment horizontal="center" vertical="center"/>
    </xf>
    <xf numFmtId="2" fontId="13" fillId="0" borderId="1" xfId="2" applyNumberFormat="1" applyFont="1" applyBorder="1" applyAlignment="1">
      <alignment horizontal="center" vertical="center"/>
    </xf>
    <xf numFmtId="2" fontId="15" fillId="0" borderId="1" xfId="2" applyNumberFormat="1" applyFont="1" applyBorder="1" applyAlignment="1">
      <alignment horizontal="center" vertical="center"/>
    </xf>
    <xf numFmtId="9" fontId="1" fillId="0" borderId="0" xfId="2" applyNumberFormat="1" applyAlignment="1">
      <alignment horizontal="left" vertical="top"/>
    </xf>
    <xf numFmtId="10" fontId="4" fillId="0" borderId="1" xfId="1" applyNumberFormat="1" applyFont="1" applyBorder="1" applyAlignment="1">
      <alignment horizontal="center" vertical="center"/>
    </xf>
    <xf numFmtId="164" fontId="16" fillId="0" borderId="0" xfId="2" applyNumberFormat="1" applyFont="1"/>
    <xf numFmtId="0" fontId="1" fillId="0" borderId="0" xfId="2" applyAlignment="1">
      <alignment horizontal="center" vertical="center"/>
    </xf>
    <xf numFmtId="0" fontId="17" fillId="0" borderId="8" xfId="2" applyFont="1" applyBorder="1" applyAlignment="1">
      <alignment horizontal="center"/>
    </xf>
    <xf numFmtId="0" fontId="18" fillId="0" borderId="1" xfId="2" applyFont="1" applyBorder="1" applyAlignment="1">
      <alignment horizontal="center" vertical="center" wrapText="1"/>
    </xf>
    <xf numFmtId="0" fontId="3" fillId="0" borderId="0" xfId="2" applyFont="1" applyAlignment="1">
      <alignment horizontal="center" wrapText="1"/>
    </xf>
    <xf numFmtId="0" fontId="19" fillId="0" borderId="5" xfId="2" applyFont="1" applyBorder="1" applyAlignment="1">
      <alignment horizontal="center" vertical="center"/>
    </xf>
    <xf numFmtId="0" fontId="18" fillId="0" borderId="5" xfId="2" applyFont="1" applyBorder="1" applyAlignment="1">
      <alignment horizontal="center" vertical="center"/>
    </xf>
    <xf numFmtId="0" fontId="14" fillId="0" borderId="5" xfId="2" applyFont="1" applyBorder="1" applyAlignment="1">
      <alignment horizontal="center" vertical="center"/>
    </xf>
    <xf numFmtId="0" fontId="11" fillId="0" borderId="5" xfId="2" applyFont="1" applyBorder="1" applyAlignment="1">
      <alignment horizontal="center" vertical="center"/>
    </xf>
    <xf numFmtId="0" fontId="4" fillId="2" borderId="5" xfId="2" applyFont="1" applyFill="1" applyBorder="1" applyAlignment="1">
      <alignment horizontal="center" vertical="center" wrapText="1"/>
    </xf>
    <xf numFmtId="0" fontId="4" fillId="4" borderId="5" xfId="2" applyFont="1" applyFill="1" applyBorder="1" applyAlignment="1">
      <alignment horizontal="center" wrapText="1"/>
    </xf>
    <xf numFmtId="0" fontId="1" fillId="0" borderId="0" xfId="2" applyAlignment="1">
      <alignment horizontal="left" vertical="center"/>
    </xf>
    <xf numFmtId="0" fontId="21" fillId="7" borderId="14" xfId="2" applyFont="1" applyFill="1" applyBorder="1" applyAlignment="1">
      <alignment horizontal="left" vertical="center" wrapText="1"/>
    </xf>
    <xf numFmtId="0" fontId="1" fillId="7" borderId="15" xfId="2" applyFill="1" applyBorder="1" applyAlignment="1">
      <alignment vertical="center"/>
    </xf>
    <xf numFmtId="0" fontId="1" fillId="7" borderId="16" xfId="2" applyFill="1" applyBorder="1" applyAlignment="1">
      <alignment vertical="center"/>
    </xf>
    <xf numFmtId="0" fontId="3" fillId="7" borderId="16" xfId="2" applyFont="1" applyFill="1" applyBorder="1" applyAlignment="1">
      <alignment vertical="center"/>
    </xf>
    <xf numFmtId="164" fontId="14" fillId="0" borderId="15" xfId="2" quotePrefix="1" applyNumberFormat="1" applyFont="1" applyBorder="1" applyAlignment="1">
      <alignment horizontal="center" vertical="center"/>
    </xf>
    <xf numFmtId="164" fontId="4" fillId="7" borderId="13" xfId="2" quotePrefix="1" applyNumberFormat="1" applyFont="1" applyFill="1" applyBorder="1" applyAlignment="1">
      <alignment horizontal="center" vertical="center"/>
    </xf>
    <xf numFmtId="0" fontId="19" fillId="7" borderId="16" xfId="2" applyFont="1" applyFill="1" applyBorder="1" applyAlignment="1">
      <alignment vertical="center"/>
    </xf>
    <xf numFmtId="0" fontId="3" fillId="7" borderId="17" xfId="2" applyFont="1" applyFill="1" applyBorder="1" applyAlignment="1">
      <alignment vertical="center"/>
    </xf>
    <xf numFmtId="0" fontId="1" fillId="0" borderId="18" xfId="2" applyBorder="1" applyAlignment="1">
      <alignment horizontal="center" vertical="top"/>
    </xf>
    <xf numFmtId="0" fontId="20" fillId="0" borderId="7" xfId="2" applyFont="1" applyBorder="1" applyAlignment="1">
      <alignment horizontal="center" vertical="top"/>
    </xf>
    <xf numFmtId="0" fontId="24" fillId="0" borderId="7" xfId="2" quotePrefix="1" applyFont="1" applyBorder="1" applyAlignment="1">
      <alignment horizontal="left" vertical="top" wrapText="1"/>
    </xf>
    <xf numFmtId="0" fontId="1" fillId="6" borderId="7" xfId="2" applyFill="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 fillId="0" borderId="7" xfId="2" applyBorder="1" applyAlignment="1" applyProtection="1">
      <alignment horizontal="left" vertical="top"/>
      <protection locked="0"/>
    </xf>
    <xf numFmtId="0" fontId="1" fillId="0" borderId="7" xfId="2" applyBorder="1" applyAlignment="1" applyProtection="1">
      <alignment horizontal="left" vertical="top" wrapText="1"/>
      <protection locked="0"/>
    </xf>
    <xf numFmtId="0" fontId="5" fillId="0" borderId="7" xfId="2" applyFont="1" applyBorder="1" applyAlignment="1" applyProtection="1">
      <alignment horizontal="center" vertical="center"/>
      <protection locked="0"/>
    </xf>
    <xf numFmtId="0" fontId="5" fillId="0" borderId="7" xfId="2" applyFont="1" applyBorder="1" applyAlignment="1">
      <alignment horizontal="center" vertical="center"/>
    </xf>
    <xf numFmtId="164" fontId="14" fillId="0" borderId="7" xfId="1" quotePrefix="1" applyNumberFormat="1" applyFont="1" applyFill="1" applyBorder="1" applyAlignment="1" applyProtection="1">
      <alignment horizontal="center" vertical="center"/>
    </xf>
    <xf numFmtId="164" fontId="11" fillId="0" borderId="7" xfId="1" quotePrefix="1" applyNumberFormat="1" applyFont="1" applyBorder="1" applyAlignment="1" applyProtection="1">
      <alignment horizontal="center" vertical="center"/>
    </xf>
    <xf numFmtId="0" fontId="14" fillId="0" borderId="7" xfId="1" applyNumberFormat="1" applyFont="1" applyBorder="1" applyAlignment="1" applyProtection="1">
      <alignment horizontal="center" vertical="center"/>
    </xf>
    <xf numFmtId="0" fontId="4" fillId="0" borderId="21" xfId="1" applyNumberFormat="1" applyFont="1" applyBorder="1" applyAlignment="1" applyProtection="1">
      <alignment horizontal="center" vertical="center"/>
    </xf>
    <xf numFmtId="0" fontId="1" fillId="0" borderId="22" xfId="2" applyBorder="1" applyAlignment="1">
      <alignment horizontal="center" vertical="top" wrapText="1"/>
    </xf>
    <xf numFmtId="0" fontId="20" fillId="0" borderId="1" xfId="2" applyFont="1" applyBorder="1" applyAlignment="1">
      <alignment horizontal="center" vertical="top"/>
    </xf>
    <xf numFmtId="0" fontId="24" fillId="0" borderId="1" xfId="2" quotePrefix="1" applyFont="1" applyBorder="1" applyAlignment="1">
      <alignment horizontal="left" vertical="top" wrapText="1"/>
    </xf>
    <xf numFmtId="0" fontId="1" fillId="6" borderId="1" xfId="2" applyFill="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 xfId="2" applyBorder="1" applyAlignment="1" applyProtection="1">
      <alignment horizontal="left" vertical="top"/>
      <protection locked="0"/>
    </xf>
    <xf numFmtId="0" fontId="1" fillId="0" borderId="1" xfId="2" applyBorder="1" applyAlignment="1" applyProtection="1">
      <alignment horizontal="left" vertical="top" wrapText="1"/>
      <protection locked="0"/>
    </xf>
    <xf numFmtId="0" fontId="5" fillId="0" borderId="1" xfId="2" applyFont="1" applyBorder="1" applyAlignment="1" applyProtection="1">
      <alignment horizontal="center" vertical="center"/>
      <protection locked="0"/>
    </xf>
    <xf numFmtId="0" fontId="5" fillId="0" borderId="1" xfId="2" applyFont="1" applyBorder="1" applyAlignment="1">
      <alignment horizontal="center" vertical="center"/>
    </xf>
    <xf numFmtId="0" fontId="14" fillId="0" borderId="1" xfId="1" applyNumberFormat="1" applyFont="1" applyBorder="1" applyAlignment="1" applyProtection="1">
      <alignment horizontal="center" vertical="center"/>
    </xf>
    <xf numFmtId="0" fontId="4" fillId="0" borderId="23" xfId="1" applyNumberFormat="1" applyFont="1" applyBorder="1" applyAlignment="1" applyProtection="1">
      <alignment horizontal="center" vertical="center"/>
    </xf>
    <xf numFmtId="0" fontId="1" fillId="8" borderId="22" xfId="2" applyFill="1" applyBorder="1" applyAlignment="1">
      <alignment horizontal="center" vertical="top" wrapText="1"/>
    </xf>
    <xf numFmtId="0" fontId="1" fillId="8" borderId="1" xfId="2" applyFill="1" applyBorder="1" applyAlignment="1" applyProtection="1">
      <alignment horizontal="left" vertical="top" wrapText="1"/>
      <protection locked="0"/>
    </xf>
    <xf numFmtId="164" fontId="18" fillId="9" borderId="1" xfId="1" applyNumberFormat="1" applyFont="1" applyFill="1" applyBorder="1" applyAlignment="1" applyProtection="1">
      <alignment horizontal="center" vertical="center"/>
      <protection locked="0"/>
    </xf>
    <xf numFmtId="164" fontId="18" fillId="0" borderId="1" xfId="1" applyNumberFormat="1" applyFont="1" applyBorder="1" applyAlignment="1" applyProtection="1">
      <alignment horizontal="center" vertical="center"/>
      <protection locked="0"/>
    </xf>
    <xf numFmtId="2" fontId="18" fillId="0" borderId="1" xfId="1" applyNumberFormat="1" applyFont="1" applyFill="1" applyBorder="1" applyAlignment="1" applyProtection="1">
      <alignment horizontal="center" vertical="center"/>
    </xf>
    <xf numFmtId="0" fontId="1" fillId="10" borderId="22" xfId="2" applyFill="1" applyBorder="1" applyAlignment="1">
      <alignment horizontal="center" vertical="top" wrapText="1"/>
    </xf>
    <xf numFmtId="0" fontId="20" fillId="0" borderId="1" xfId="2" quotePrefix="1" applyFont="1" applyBorder="1" applyAlignment="1">
      <alignment horizontal="left" vertical="top" wrapText="1"/>
    </xf>
    <xf numFmtId="0" fontId="1" fillId="11" borderId="1" xfId="2" applyFill="1" applyBorder="1" applyAlignment="1" applyProtection="1">
      <alignment horizontal="left" vertical="top" wrapText="1"/>
      <protection locked="0"/>
    </xf>
    <xf numFmtId="164" fontId="18" fillId="10" borderId="1" xfId="1" applyNumberFormat="1" applyFont="1" applyFill="1" applyBorder="1" applyAlignment="1" applyProtection="1">
      <alignment horizontal="center" vertical="center"/>
      <protection locked="0"/>
    </xf>
    <xf numFmtId="0" fontId="1" fillId="0" borderId="24" xfId="2" applyBorder="1" applyAlignment="1">
      <alignment horizontal="center" vertical="top"/>
    </xf>
    <xf numFmtId="0" fontId="20" fillId="0" borderId="25" xfId="2" applyFont="1" applyBorder="1" applyAlignment="1">
      <alignment horizontal="center" vertical="top"/>
    </xf>
    <xf numFmtId="0" fontId="20" fillId="0" borderId="25" xfId="2" quotePrefix="1" applyFont="1" applyBorder="1" applyAlignment="1">
      <alignment horizontal="left" vertical="top" wrapText="1"/>
    </xf>
    <xf numFmtId="0" fontId="1" fillId="6" borderId="25" xfId="2" applyFill="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 fillId="0" borderId="25" xfId="2" applyBorder="1" applyAlignment="1" applyProtection="1">
      <alignment horizontal="left" vertical="top"/>
      <protection locked="0"/>
    </xf>
    <xf numFmtId="0" fontId="1" fillId="0" borderId="25" xfId="2" applyBorder="1" applyAlignment="1" applyProtection="1">
      <alignment horizontal="left" vertical="top" wrapText="1"/>
      <protection locked="0"/>
    </xf>
    <xf numFmtId="0" fontId="5" fillId="0" borderId="25" xfId="2" applyFont="1" applyBorder="1" applyAlignment="1" applyProtection="1">
      <alignment horizontal="center" vertical="center"/>
      <protection locked="0"/>
    </xf>
    <xf numFmtId="0" fontId="5" fillId="0" borderId="25" xfId="2" applyFont="1" applyBorder="1" applyAlignment="1">
      <alignment horizontal="center" vertical="center"/>
    </xf>
    <xf numFmtId="164" fontId="14" fillId="0" borderId="28" xfId="1" quotePrefix="1" applyNumberFormat="1" applyFont="1" applyFill="1" applyBorder="1" applyAlignment="1" applyProtection="1">
      <alignment horizontal="center" vertical="center"/>
    </xf>
    <xf numFmtId="164" fontId="11" fillId="0" borderId="28" xfId="1" quotePrefix="1" applyNumberFormat="1" applyFont="1" applyBorder="1" applyAlignment="1" applyProtection="1">
      <alignment horizontal="center" vertical="center"/>
    </xf>
    <xf numFmtId="0" fontId="14" fillId="0" borderId="25" xfId="1" applyNumberFormat="1" applyFont="1" applyBorder="1" applyAlignment="1" applyProtection="1">
      <alignment horizontal="center" vertical="center"/>
    </xf>
    <xf numFmtId="0" fontId="4" fillId="0" borderId="29" xfId="1" applyNumberFormat="1" applyFont="1" applyBorder="1" applyAlignment="1" applyProtection="1">
      <alignment horizontal="center" vertical="center"/>
    </xf>
    <xf numFmtId="0" fontId="1" fillId="0" borderId="30" xfId="2" applyBorder="1" applyAlignment="1">
      <alignment horizontal="left" vertical="top"/>
    </xf>
    <xf numFmtId="0" fontId="20" fillId="0" borderId="30" xfId="2" applyFont="1" applyBorder="1" applyAlignment="1">
      <alignment horizontal="left" vertical="top"/>
    </xf>
    <xf numFmtId="0" fontId="20" fillId="0" borderId="30" xfId="2" quotePrefix="1" applyFont="1" applyBorder="1" applyAlignment="1">
      <alignment horizontal="left" vertical="top" wrapText="1"/>
    </xf>
    <xf numFmtId="0" fontId="1" fillId="6" borderId="30" xfId="2" applyFill="1"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1" fillId="0" borderId="30" xfId="2" applyBorder="1" applyAlignment="1" applyProtection="1">
      <alignment horizontal="left" vertical="top"/>
      <protection locked="0"/>
    </xf>
    <xf numFmtId="0" fontId="1" fillId="0" borderId="30" xfId="2" applyBorder="1" applyAlignment="1" applyProtection="1">
      <alignment horizontal="left" vertical="top" wrapText="1"/>
      <protection locked="0"/>
    </xf>
    <xf numFmtId="0" fontId="5" fillId="0" borderId="30" xfId="2" applyFont="1" applyBorder="1" applyAlignment="1" applyProtection="1">
      <alignment horizontal="center" vertical="center"/>
      <protection locked="0"/>
    </xf>
    <xf numFmtId="164" fontId="18" fillId="0" borderId="30" xfId="1" applyNumberFormat="1" applyFont="1" applyBorder="1" applyAlignment="1" applyProtection="1">
      <alignment horizontal="center" vertical="center"/>
      <protection locked="0"/>
    </xf>
    <xf numFmtId="164" fontId="14" fillId="0" borderId="30" xfId="1" applyNumberFormat="1" applyFont="1" applyBorder="1" applyAlignment="1" applyProtection="1">
      <alignment horizontal="center" vertical="center"/>
      <protection locked="0"/>
    </xf>
    <xf numFmtId="164" fontId="4" fillId="0" borderId="30" xfId="1" applyNumberFormat="1" applyFont="1" applyBorder="1" applyAlignment="1" applyProtection="1">
      <alignment horizontal="center" vertical="center"/>
      <protection locked="0"/>
    </xf>
    <xf numFmtId="10" fontId="4" fillId="0" borderId="30" xfId="2" applyNumberFormat="1" applyFont="1" applyBorder="1" applyAlignment="1">
      <alignment horizontal="center" vertical="center"/>
    </xf>
    <xf numFmtId="164" fontId="7" fillId="0" borderId="30" xfId="2" applyNumberFormat="1" applyFont="1" applyBorder="1" applyAlignment="1">
      <alignment horizontal="center" vertical="center"/>
    </xf>
    <xf numFmtId="2" fontId="18" fillId="0" borderId="30" xfId="1" applyNumberFormat="1" applyFont="1" applyBorder="1" applyAlignment="1" applyProtection="1">
      <alignment horizontal="center" vertical="center"/>
    </xf>
    <xf numFmtId="0" fontId="14" fillId="0" borderId="30" xfId="1" applyNumberFormat="1" applyFont="1" applyBorder="1" applyAlignment="1" applyProtection="1">
      <alignment horizontal="center" vertical="center"/>
    </xf>
    <xf numFmtId="0" fontId="4" fillId="0" borderId="30" xfId="1" applyNumberFormat="1" applyFont="1" applyBorder="1" applyAlignment="1" applyProtection="1">
      <alignment horizontal="center" vertical="center"/>
    </xf>
    <xf numFmtId="0" fontId="2" fillId="7" borderId="31" xfId="2" applyFont="1" applyFill="1" applyBorder="1" applyAlignment="1">
      <alignment horizontal="left" vertical="center"/>
    </xf>
    <xf numFmtId="0" fontId="2" fillId="7" borderId="14" xfId="2" applyFont="1" applyFill="1" applyBorder="1" applyAlignment="1">
      <alignment horizontal="left" vertical="center"/>
    </xf>
    <xf numFmtId="0" fontId="5" fillId="7" borderId="16" xfId="2" applyFont="1" applyFill="1" applyBorder="1" applyAlignment="1">
      <alignment vertical="center"/>
    </xf>
    <xf numFmtId="164" fontId="4" fillId="7" borderId="16" xfId="2" applyNumberFormat="1" applyFont="1" applyFill="1" applyBorder="1" applyAlignment="1">
      <alignment vertical="center"/>
    </xf>
    <xf numFmtId="164" fontId="14" fillId="0" borderId="14" xfId="2" applyNumberFormat="1" applyFont="1" applyBorder="1" applyAlignment="1">
      <alignment horizontal="center" vertical="center"/>
    </xf>
    <xf numFmtId="164" fontId="11" fillId="0" borderId="14" xfId="2" applyNumberFormat="1" applyFont="1" applyBorder="1" applyAlignment="1">
      <alignment horizontal="center" vertical="center"/>
    </xf>
    <xf numFmtId="0" fontId="4" fillId="7" borderId="16" xfId="2" applyFont="1" applyFill="1" applyBorder="1" applyAlignment="1">
      <alignment vertical="center"/>
    </xf>
    <xf numFmtId="0" fontId="4" fillId="7" borderId="17" xfId="2" applyFont="1" applyFill="1" applyBorder="1" applyAlignment="1">
      <alignment vertical="center"/>
    </xf>
    <xf numFmtId="0" fontId="20" fillId="0" borderId="7" xfId="2" quotePrefix="1" applyFont="1" applyBorder="1" applyAlignment="1">
      <alignment horizontal="left" vertical="top" wrapText="1"/>
    </xf>
    <xf numFmtId="164" fontId="4" fillId="0" borderId="7" xfId="1" applyNumberFormat="1" applyFont="1" applyBorder="1" applyAlignment="1" applyProtection="1">
      <alignment horizontal="center" vertical="center"/>
    </xf>
    <xf numFmtId="164" fontId="14" fillId="0" borderId="7" xfId="1" applyNumberFormat="1" applyFont="1" applyBorder="1" applyAlignment="1" applyProtection="1">
      <alignment horizontal="center" vertical="center"/>
      <protection locked="0"/>
    </xf>
    <xf numFmtId="164" fontId="11" fillId="0" borderId="7" xfId="1" applyNumberFormat="1" applyFont="1" applyBorder="1" applyAlignment="1" applyProtection="1">
      <alignment horizontal="center" vertical="center"/>
      <protection locked="0"/>
    </xf>
    <xf numFmtId="0" fontId="4" fillId="0" borderId="7" xfId="1" applyNumberFormat="1" applyFont="1" applyBorder="1" applyAlignment="1" applyProtection="1">
      <alignment horizontal="center" vertical="center"/>
    </xf>
    <xf numFmtId="2" fontId="14" fillId="0" borderId="7" xfId="1" applyNumberFormat="1" applyFont="1" applyBorder="1" applyAlignment="1" applyProtection="1">
      <alignment horizontal="center" vertical="center"/>
    </xf>
    <xf numFmtId="2" fontId="11" fillId="0" borderId="21" xfId="1" applyNumberFormat="1" applyFont="1" applyBorder="1" applyAlignment="1" applyProtection="1">
      <alignment horizontal="center" vertical="center"/>
    </xf>
    <xf numFmtId="0" fontId="1" fillId="0" borderId="22" xfId="2" applyBorder="1" applyAlignment="1">
      <alignment horizontal="center" vertical="top"/>
    </xf>
    <xf numFmtId="0" fontId="1" fillId="5" borderId="1" xfId="2" applyFill="1" applyBorder="1" applyAlignment="1" applyProtection="1">
      <alignment horizontal="center" vertical="center"/>
      <protection locked="0"/>
    </xf>
    <xf numFmtId="164" fontId="4" fillId="0" borderId="1" xfId="1" applyNumberFormat="1" applyFont="1" applyBorder="1" applyAlignment="1" applyProtection="1">
      <alignment horizontal="center" vertical="center"/>
    </xf>
    <xf numFmtId="164" fontId="14" fillId="0" borderId="1" xfId="1" applyNumberFormat="1" applyFont="1" applyBorder="1" applyAlignment="1" applyProtection="1">
      <alignment horizontal="center" vertical="center"/>
      <protection locked="0"/>
    </xf>
    <xf numFmtId="164" fontId="11" fillId="0" borderId="1" xfId="1" applyNumberFormat="1" applyFont="1" applyBorder="1" applyAlignment="1" applyProtection="1">
      <alignment horizontal="center" vertical="center"/>
      <protection locked="0"/>
    </xf>
    <xf numFmtId="0" fontId="4" fillId="0" borderId="1" xfId="1" applyNumberFormat="1" applyFont="1" applyBorder="1" applyAlignment="1" applyProtection="1">
      <alignment horizontal="center" vertical="center"/>
    </xf>
    <xf numFmtId="0" fontId="1" fillId="5" borderId="25" xfId="2" applyFill="1" applyBorder="1" applyAlignment="1" applyProtection="1">
      <alignment horizontal="center" vertical="center"/>
      <protection locked="0"/>
    </xf>
    <xf numFmtId="164" fontId="4" fillId="0" borderId="25" xfId="1" applyNumberFormat="1" applyFont="1" applyBorder="1" applyAlignment="1" applyProtection="1">
      <alignment horizontal="center" vertical="center"/>
    </xf>
    <xf numFmtId="164" fontId="14" fillId="0" borderId="25" xfId="1" applyNumberFormat="1" applyFont="1" applyBorder="1" applyAlignment="1" applyProtection="1">
      <alignment horizontal="center" vertical="center"/>
      <protection locked="0"/>
    </xf>
    <xf numFmtId="164" fontId="11" fillId="0" borderId="25" xfId="1" applyNumberFormat="1" applyFont="1" applyBorder="1" applyAlignment="1" applyProtection="1">
      <alignment horizontal="center" vertical="center"/>
      <protection locked="0"/>
    </xf>
    <xf numFmtId="0" fontId="4" fillId="0" borderId="25" xfId="1" applyNumberFormat="1" applyFont="1" applyBorder="1" applyAlignment="1" applyProtection="1">
      <alignment horizontal="center" vertical="center"/>
    </xf>
    <xf numFmtId="2" fontId="14" fillId="0" borderId="28" xfId="1" applyNumberFormat="1" applyFont="1" applyBorder="1" applyAlignment="1" applyProtection="1">
      <alignment horizontal="center" vertical="center"/>
    </xf>
    <xf numFmtId="2" fontId="11" fillId="0" borderId="32" xfId="1" applyNumberFormat="1" applyFont="1" applyBorder="1" applyAlignment="1" applyProtection="1">
      <alignment horizontal="center" vertical="center"/>
    </xf>
    <xf numFmtId="0" fontId="24" fillId="0" borderId="30" xfId="2" quotePrefix="1" applyFont="1" applyBorder="1" applyAlignment="1">
      <alignment horizontal="left" vertical="top" wrapText="1"/>
    </xf>
    <xf numFmtId="0" fontId="5" fillId="0" borderId="30" xfId="2" applyFont="1" applyBorder="1" applyAlignment="1">
      <alignment horizontal="center" vertical="center"/>
    </xf>
    <xf numFmtId="164" fontId="4" fillId="0" borderId="30" xfId="2" applyNumberFormat="1" applyFont="1" applyBorder="1" applyAlignment="1">
      <alignment horizontal="center" vertical="center"/>
    </xf>
    <xf numFmtId="0" fontId="21" fillId="7" borderId="35" xfId="2" applyFont="1" applyFill="1" applyBorder="1" applyAlignment="1">
      <alignment horizontal="left" vertical="center" wrapText="1"/>
    </xf>
    <xf numFmtId="0" fontId="1" fillId="7" borderId="36" xfId="2" applyFill="1" applyBorder="1" applyAlignment="1">
      <alignment vertical="center"/>
    </xf>
    <xf numFmtId="0" fontId="1" fillId="7" borderId="30" xfId="2" applyFill="1" applyBorder="1" applyAlignment="1">
      <alignment vertical="center"/>
    </xf>
    <xf numFmtId="0" fontId="5" fillId="7" borderId="30" xfId="2" applyFont="1" applyFill="1" applyBorder="1" applyAlignment="1">
      <alignment vertical="center"/>
    </xf>
    <xf numFmtId="164" fontId="4" fillId="7" borderId="30" xfId="2" applyNumberFormat="1" applyFont="1" applyFill="1" applyBorder="1" applyAlignment="1">
      <alignment vertical="center"/>
    </xf>
    <xf numFmtId="10" fontId="14" fillId="0" borderId="35" xfId="2" applyNumberFormat="1" applyFont="1" applyBorder="1" applyAlignment="1">
      <alignment horizontal="center" vertical="center"/>
    </xf>
    <xf numFmtId="10" fontId="11" fillId="0" borderId="35" xfId="2" applyNumberFormat="1" applyFont="1" applyBorder="1" applyAlignment="1">
      <alignment horizontal="center" vertical="center"/>
    </xf>
    <xf numFmtId="0" fontId="4" fillId="7" borderId="34" xfId="2" applyFont="1" applyFill="1" applyBorder="1" applyAlignment="1">
      <alignment vertical="center"/>
    </xf>
    <xf numFmtId="0" fontId="1" fillId="0" borderId="18" xfId="2" applyBorder="1" applyAlignment="1">
      <alignment horizontal="left" vertical="top"/>
    </xf>
    <xf numFmtId="0" fontId="20" fillId="0" borderId="7" xfId="2" applyFont="1" applyBorder="1" applyAlignment="1">
      <alignment horizontal="left" vertical="top"/>
    </xf>
    <xf numFmtId="0" fontId="25" fillId="0" borderId="7" xfId="2" applyFont="1" applyBorder="1" applyAlignment="1">
      <alignment horizontal="left" vertical="top" wrapText="1"/>
    </xf>
    <xf numFmtId="10" fontId="14" fillId="0" borderId="7" xfId="1" applyNumberFormat="1" applyFont="1" applyBorder="1" applyAlignment="1" applyProtection="1">
      <alignment horizontal="center" vertical="center"/>
      <protection locked="0"/>
    </xf>
    <xf numFmtId="10" fontId="11" fillId="0" borderId="7" xfId="1" applyNumberFormat="1" applyFont="1" applyBorder="1" applyAlignment="1" applyProtection="1">
      <alignment horizontal="center" vertical="center"/>
      <protection locked="0"/>
    </xf>
    <xf numFmtId="0" fontId="1" fillId="0" borderId="22" xfId="2" applyBorder="1" applyAlignment="1">
      <alignment horizontal="left" vertical="top"/>
    </xf>
    <xf numFmtId="0" fontId="20" fillId="0" borderId="1" xfId="2" applyFont="1" applyBorder="1" applyAlignment="1">
      <alignment horizontal="left" vertical="top"/>
    </xf>
    <xf numFmtId="0" fontId="25" fillId="0" borderId="1" xfId="2" applyFont="1" applyBorder="1" applyAlignment="1">
      <alignment horizontal="left" vertical="top" wrapText="1"/>
    </xf>
    <xf numFmtId="10" fontId="14" fillId="0" borderId="1" xfId="1" applyNumberFormat="1" applyFont="1" applyBorder="1" applyAlignment="1" applyProtection="1">
      <alignment horizontal="center" vertical="center"/>
      <protection locked="0"/>
    </xf>
    <xf numFmtId="10" fontId="11" fillId="0" borderId="1" xfId="1" applyNumberFormat="1" applyFont="1" applyBorder="1" applyAlignment="1" applyProtection="1">
      <alignment horizontal="center" vertical="center"/>
      <protection locked="0"/>
    </xf>
    <xf numFmtId="0" fontId="1" fillId="0" borderId="24" xfId="2" applyBorder="1" applyAlignment="1">
      <alignment horizontal="left" vertical="top"/>
    </xf>
    <xf numFmtId="0" fontId="20" fillId="0" borderId="25" xfId="2" applyFont="1" applyBorder="1" applyAlignment="1">
      <alignment horizontal="left" vertical="top"/>
    </xf>
    <xf numFmtId="0" fontId="25" fillId="0" borderId="25" xfId="2" applyFont="1" applyBorder="1" applyAlignment="1">
      <alignment horizontal="left" vertical="top" wrapText="1"/>
    </xf>
    <xf numFmtId="10" fontId="14" fillId="0" borderId="25" xfId="1" applyNumberFormat="1" applyFont="1" applyBorder="1" applyAlignment="1" applyProtection="1">
      <alignment horizontal="center" vertical="center"/>
      <protection locked="0"/>
    </xf>
    <xf numFmtId="10" fontId="11" fillId="0" borderId="25" xfId="1" applyNumberFormat="1" applyFont="1" applyBorder="1" applyAlignment="1" applyProtection="1">
      <alignment horizontal="center" vertical="center"/>
      <protection locked="0"/>
    </xf>
    <xf numFmtId="0" fontId="25" fillId="0" borderId="30" xfId="2" applyFont="1" applyBorder="1" applyAlignment="1">
      <alignment horizontal="left" vertical="top" wrapText="1"/>
    </xf>
    <xf numFmtId="164" fontId="4" fillId="0" borderId="30" xfId="1" applyNumberFormat="1" applyFont="1" applyBorder="1" applyAlignment="1" applyProtection="1">
      <alignment horizontal="center" vertical="center"/>
    </xf>
    <xf numFmtId="10" fontId="14" fillId="0" borderId="30" xfId="1" applyNumberFormat="1" applyFont="1" applyBorder="1" applyAlignment="1" applyProtection="1">
      <alignment horizontal="center" vertical="center"/>
      <protection locked="0"/>
    </xf>
    <xf numFmtId="164" fontId="11" fillId="0" borderId="30" xfId="1" applyNumberFormat="1" applyFont="1" applyBorder="1" applyAlignment="1" applyProtection="1">
      <alignment horizontal="center" vertical="center"/>
      <protection locked="0"/>
    </xf>
    <xf numFmtId="0" fontId="11" fillId="0" borderId="30" xfId="1" applyNumberFormat="1" applyFont="1" applyBorder="1" applyAlignment="1" applyProtection="1">
      <alignment horizontal="center" vertical="center"/>
    </xf>
    <xf numFmtId="164" fontId="14" fillId="0" borderId="35" xfId="2" applyNumberFormat="1" applyFont="1" applyBorder="1" applyAlignment="1">
      <alignment horizontal="center" vertical="center"/>
    </xf>
    <xf numFmtId="164" fontId="11" fillId="0" borderId="35" xfId="2" applyNumberFormat="1" applyFont="1" applyBorder="1" applyAlignment="1">
      <alignment horizontal="center" vertical="center"/>
    </xf>
    <xf numFmtId="0" fontId="4" fillId="7" borderId="30" xfId="2" applyFont="1" applyFill="1" applyBorder="1" applyAlignment="1">
      <alignment vertical="center"/>
    </xf>
    <xf numFmtId="0" fontId="4" fillId="7" borderId="37" xfId="2" applyFont="1" applyFill="1" applyBorder="1" applyAlignment="1">
      <alignment vertical="center"/>
    </xf>
    <xf numFmtId="0" fontId="20" fillId="0" borderId="22" xfId="2" applyFont="1" applyBorder="1" applyAlignment="1">
      <alignment horizontal="center" vertical="top"/>
    </xf>
    <xf numFmtId="164" fontId="4" fillId="0" borderId="30" xfId="1" applyNumberFormat="1" applyFont="1" applyFill="1" applyBorder="1" applyAlignment="1" applyProtection="1">
      <alignment horizontal="center" vertical="center"/>
    </xf>
    <xf numFmtId="164" fontId="14" fillId="0" borderId="30" xfId="1" applyNumberFormat="1" applyFont="1" applyFill="1" applyBorder="1" applyAlignment="1" applyProtection="1">
      <alignment horizontal="center" vertical="center"/>
      <protection locked="0"/>
    </xf>
    <xf numFmtId="164" fontId="11" fillId="0" borderId="30" xfId="1" applyNumberFormat="1" applyFont="1" applyFill="1" applyBorder="1" applyAlignment="1" applyProtection="1">
      <alignment horizontal="center" vertical="center"/>
      <protection locked="0"/>
    </xf>
    <xf numFmtId="0" fontId="4" fillId="0" borderId="30" xfId="1" applyNumberFormat="1" applyFont="1" applyFill="1" applyBorder="1" applyAlignment="1" applyProtection="1">
      <alignment horizontal="center" vertical="center"/>
    </xf>
    <xf numFmtId="0" fontId="14" fillId="0" borderId="30" xfId="1" applyNumberFormat="1" applyFont="1" applyFill="1" applyBorder="1" applyAlignment="1" applyProtection="1">
      <alignment horizontal="center" vertical="center"/>
    </xf>
    <xf numFmtId="2" fontId="11" fillId="0" borderId="30" xfId="1" applyNumberFormat="1" applyFont="1" applyFill="1" applyBorder="1" applyAlignment="1" applyProtection="1">
      <alignment horizontal="center" vertical="center"/>
    </xf>
    <xf numFmtId="0" fontId="20" fillId="0" borderId="18" xfId="2" applyFont="1" applyBorder="1" applyAlignment="1">
      <alignment horizontal="center" vertical="top"/>
    </xf>
    <xf numFmtId="0" fontId="1" fillId="0" borderId="30" xfId="2" applyBorder="1" applyAlignment="1">
      <alignment horizontal="center" vertical="top"/>
    </xf>
    <xf numFmtId="0" fontId="20" fillId="0" borderId="30" xfId="2" applyFont="1" applyBorder="1" applyAlignment="1">
      <alignment horizontal="center" vertical="top"/>
    </xf>
    <xf numFmtId="0" fontId="1" fillId="5" borderId="30" xfId="2" applyFill="1" applyBorder="1" applyAlignment="1" applyProtection="1">
      <alignment horizontal="center" vertical="center"/>
      <protection locked="0"/>
    </xf>
    <xf numFmtId="0" fontId="4" fillId="0" borderId="30" xfId="2" applyFont="1" applyBorder="1" applyAlignment="1">
      <alignment horizontal="center" vertical="center"/>
    </xf>
    <xf numFmtId="2" fontId="14" fillId="0" borderId="30" xfId="1" applyNumberFormat="1" applyFont="1" applyBorder="1" applyAlignment="1" applyProtection="1">
      <alignment horizontal="center" vertical="center"/>
    </xf>
    <xf numFmtId="2" fontId="11" fillId="0" borderId="30" xfId="1" applyNumberFormat="1" applyFont="1" applyBorder="1" applyAlignment="1" applyProtection="1">
      <alignment horizontal="center" vertical="center"/>
    </xf>
    <xf numFmtId="9" fontId="19" fillId="0" borderId="0" xfId="2" applyNumberFormat="1" applyFont="1" applyAlignment="1">
      <alignment vertical="center"/>
    </xf>
    <xf numFmtId="9" fontId="28" fillId="0" borderId="0" xfId="2" applyNumberFormat="1" applyFont="1" applyAlignment="1">
      <alignment horizontal="center" vertical="center"/>
    </xf>
    <xf numFmtId="9" fontId="19" fillId="0" borderId="0" xfId="2" applyNumberFormat="1" applyFont="1" applyAlignment="1">
      <alignment horizontal="center" vertical="center"/>
    </xf>
    <xf numFmtId="0" fontId="30" fillId="0" borderId="0" xfId="2" applyFont="1" applyAlignment="1">
      <alignment horizontal="left" vertical="top"/>
    </xf>
    <xf numFmtId="0" fontId="30" fillId="0" borderId="0" xfId="2" applyFont="1" applyAlignment="1">
      <alignment horizontal="left" vertical="center"/>
    </xf>
    <xf numFmtId="0" fontId="30" fillId="0" borderId="1" xfId="2" applyFont="1" applyBorder="1" applyAlignment="1">
      <alignment horizontal="left" vertical="top"/>
    </xf>
    <xf numFmtId="0" fontId="30" fillId="0" borderId="0" xfId="2" applyFont="1" applyAlignment="1">
      <alignment horizontal="center" vertical="top"/>
    </xf>
    <xf numFmtId="164" fontId="31" fillId="0" borderId="0" xfId="2" applyNumberFormat="1" applyFont="1" applyAlignment="1">
      <alignment horizontal="center" vertical="center"/>
    </xf>
    <xf numFmtId="164" fontId="31" fillId="0" borderId="0" xfId="2" applyNumberFormat="1" applyFont="1" applyAlignment="1">
      <alignment vertical="center"/>
    </xf>
    <xf numFmtId="0" fontId="32" fillId="0" borderId="1" xfId="2" applyFont="1" applyBorder="1" applyAlignment="1">
      <alignment horizontal="center" vertical="center"/>
    </xf>
    <xf numFmtId="0" fontId="30" fillId="0" borderId="41" xfId="2" applyFont="1" applyBorder="1" applyAlignment="1">
      <alignment horizontal="left" vertical="top"/>
    </xf>
    <xf numFmtId="0" fontId="30" fillId="0" borderId="42" xfId="2" applyFont="1" applyBorder="1" applyAlignment="1">
      <alignment horizontal="left" vertical="top"/>
    </xf>
    <xf numFmtId="0" fontId="30" fillId="0" borderId="42" xfId="2" applyFont="1" applyBorder="1" applyAlignment="1">
      <alignment horizontal="center" vertical="top"/>
    </xf>
    <xf numFmtId="0" fontId="30" fillId="0" borderId="43" xfId="2" applyFont="1" applyBorder="1" applyAlignment="1">
      <alignment horizontal="left" vertical="top"/>
    </xf>
    <xf numFmtId="0" fontId="30" fillId="0" borderId="44" xfId="2" applyFont="1" applyBorder="1" applyAlignment="1">
      <alignment horizontal="left" vertical="top"/>
    </xf>
    <xf numFmtId="0" fontId="30" fillId="0" borderId="45" xfId="2" applyFont="1" applyBorder="1" applyAlignment="1">
      <alignment horizontal="left" vertical="top"/>
    </xf>
    <xf numFmtId="0" fontId="30" fillId="0" borderId="44" xfId="2" applyFont="1" applyBorder="1" applyAlignment="1">
      <alignment horizontal="left" vertical="center"/>
    </xf>
    <xf numFmtId="0" fontId="30" fillId="0" borderId="45" xfId="2" applyFont="1" applyBorder="1" applyAlignment="1">
      <alignment horizontal="left" vertical="center"/>
    </xf>
    <xf numFmtId="0" fontId="30" fillId="0" borderId="46" xfId="2" applyFont="1" applyBorder="1" applyAlignment="1">
      <alignment horizontal="left" vertical="top"/>
    </xf>
    <xf numFmtId="0" fontId="30" fillId="0" borderId="47" xfId="2" applyFont="1" applyBorder="1" applyAlignment="1">
      <alignment horizontal="left" vertical="top"/>
    </xf>
    <xf numFmtId="0" fontId="30" fillId="0" borderId="47" xfId="2" applyFont="1" applyBorder="1" applyAlignment="1">
      <alignment horizontal="center" vertical="top"/>
    </xf>
    <xf numFmtId="0" fontId="30" fillId="0" borderId="48" xfId="2" applyFont="1" applyBorder="1" applyAlignment="1">
      <alignment horizontal="left" vertical="top"/>
    </xf>
    <xf numFmtId="0" fontId="30" fillId="0" borderId="0" xfId="2" applyFont="1" applyAlignment="1">
      <alignment horizontal="center" vertical="center"/>
    </xf>
    <xf numFmtId="0" fontId="30" fillId="0" borderId="0" xfId="1" applyNumberFormat="1" applyFont="1" applyFill="1" applyBorder="1" applyAlignment="1" applyProtection="1">
      <alignment horizontal="center" vertical="center"/>
    </xf>
    <xf numFmtId="0" fontId="29" fillId="0" borderId="47" xfId="2" applyFont="1" applyBorder="1" applyAlignment="1">
      <alignment horizontal="left" vertical="top" wrapText="1"/>
    </xf>
    <xf numFmtId="0" fontId="30" fillId="0" borderId="47" xfId="2" quotePrefix="1" applyFont="1" applyBorder="1" applyAlignment="1">
      <alignment horizontal="left" vertical="top" wrapText="1"/>
    </xf>
    <xf numFmtId="0" fontId="35" fillId="0" borderId="0" xfId="2" applyFont="1" applyAlignment="1">
      <alignment horizontal="left" vertical="center"/>
    </xf>
    <xf numFmtId="0" fontId="35" fillId="0" borderId="0" xfId="2" applyFont="1" applyAlignment="1">
      <alignment horizontal="left" vertical="top"/>
    </xf>
    <xf numFmtId="164" fontId="30" fillId="0" borderId="0" xfId="1" applyNumberFormat="1" applyFont="1" applyBorder="1" applyAlignment="1" applyProtection="1">
      <alignment horizontal="center" vertical="center"/>
      <protection locked="0"/>
    </xf>
    <xf numFmtId="0" fontId="35" fillId="0" borderId="44" xfId="2" applyFont="1" applyBorder="1" applyAlignment="1">
      <alignment horizontal="left" vertical="center"/>
    </xf>
    <xf numFmtId="0" fontId="35" fillId="0" borderId="44" xfId="2" applyFont="1" applyBorder="1" applyAlignment="1">
      <alignment horizontal="left" vertical="top"/>
    </xf>
    <xf numFmtId="0" fontId="35" fillId="0" borderId="45" xfId="2" applyFont="1" applyBorder="1" applyAlignment="1">
      <alignment horizontal="left" vertical="top"/>
    </xf>
    <xf numFmtId="164" fontId="30" fillId="0" borderId="45" xfId="1" applyNumberFormat="1" applyFont="1" applyBorder="1" applyAlignment="1" applyProtection="1">
      <alignment horizontal="center" vertical="center"/>
      <protection locked="0"/>
    </xf>
    <xf numFmtId="0" fontId="35" fillId="0" borderId="45" xfId="2" applyFont="1" applyBorder="1" applyAlignment="1">
      <alignment horizontal="left" vertical="center"/>
    </xf>
    <xf numFmtId="0" fontId="37" fillId="0" borderId="1" xfId="2" applyFont="1" applyBorder="1" applyAlignment="1">
      <alignment horizontal="center" vertical="center" wrapText="1"/>
    </xf>
    <xf numFmtId="0" fontId="37" fillId="0" borderId="1" xfId="2" quotePrefix="1" applyFont="1" applyBorder="1" applyAlignment="1">
      <alignment horizontal="center" vertical="center" wrapText="1"/>
    </xf>
    <xf numFmtId="0" fontId="29" fillId="0" borderId="5" xfId="2" applyFont="1" applyBorder="1" applyAlignment="1">
      <alignment horizontal="center" vertical="center"/>
    </xf>
    <xf numFmtId="0" fontId="29" fillId="0" borderId="10" xfId="2" applyFont="1" applyBorder="1" applyAlignment="1">
      <alignment horizontal="center" vertical="center"/>
    </xf>
    <xf numFmtId="0" fontId="30" fillId="0" borderId="8" xfId="2" applyFont="1" applyBorder="1" applyAlignment="1">
      <alignment horizontal="left" vertical="center"/>
    </xf>
    <xf numFmtId="0" fontId="35" fillId="0" borderId="0" xfId="2" applyFont="1" applyAlignment="1">
      <alignment horizontal="center" vertical="center" wrapText="1"/>
    </xf>
    <xf numFmtId="0" fontId="35" fillId="0" borderId="0" xfId="2" quotePrefix="1" applyFont="1" applyAlignment="1">
      <alignment horizontal="left" vertical="top" wrapText="1"/>
    </xf>
    <xf numFmtId="0" fontId="35" fillId="0" borderId="0" xfId="2" quotePrefix="1" applyFont="1" applyAlignment="1">
      <alignment horizontal="left" vertical="top"/>
    </xf>
    <xf numFmtId="0" fontId="30" fillId="0" borderId="2" xfId="2" applyFont="1" applyBorder="1" applyAlignment="1">
      <alignment horizontal="center" vertical="center" wrapText="1"/>
    </xf>
    <xf numFmtId="0" fontId="30"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32" fillId="0" borderId="1" xfId="2" applyFont="1" applyBorder="1" applyAlignment="1">
      <alignment horizontal="center" vertical="center" textRotation="90"/>
    </xf>
    <xf numFmtId="0" fontId="32" fillId="0" borderId="1" xfId="2" applyFont="1" applyBorder="1" applyAlignment="1">
      <alignment horizontal="left" vertical="center" textRotation="90"/>
    </xf>
    <xf numFmtId="0" fontId="42" fillId="0" borderId="1" xfId="2" applyFont="1" applyBorder="1" applyAlignment="1">
      <alignment horizontal="center" vertical="center"/>
    </xf>
    <xf numFmtId="0" fontId="29" fillId="0" borderId="0" xfId="2" applyFont="1" applyAlignment="1">
      <alignment horizontal="left" vertical="center" wrapText="1"/>
    </xf>
    <xf numFmtId="0" fontId="42" fillId="0" borderId="49" xfId="2" applyFont="1" applyBorder="1" applyAlignment="1">
      <alignment horizontal="center" vertical="center"/>
    </xf>
    <xf numFmtId="0" fontId="42" fillId="0" borderId="35" xfId="2" applyFont="1" applyBorder="1" applyAlignment="1">
      <alignment horizontal="left" vertical="center" wrapText="1"/>
    </xf>
    <xf numFmtId="0" fontId="45" fillId="0" borderId="35" xfId="2" quotePrefix="1" applyFont="1" applyBorder="1" applyAlignment="1">
      <alignment horizontal="left" vertical="center" wrapText="1"/>
    </xf>
    <xf numFmtId="0" fontId="45" fillId="6" borderId="1" xfId="2" applyFont="1" applyFill="1" applyBorder="1" applyAlignment="1">
      <alignment horizontal="left" vertical="top"/>
    </xf>
    <xf numFmtId="0" fontId="31" fillId="0" borderId="39" xfId="2" applyFont="1" applyBorder="1" applyAlignment="1">
      <alignment horizontal="center" vertical="center" textRotation="90"/>
    </xf>
    <xf numFmtId="0" fontId="34" fillId="0" borderId="0" xfId="2" applyFont="1" applyAlignment="1">
      <alignment horizontal="left" vertical="center" wrapText="1"/>
    </xf>
    <xf numFmtId="9" fontId="32" fillId="0" borderId="1" xfId="1" applyFont="1" applyBorder="1" applyAlignment="1">
      <alignment horizontal="center" vertical="center"/>
    </xf>
    <xf numFmtId="0" fontId="30" fillId="0" borderId="0" xfId="2" applyFont="1" applyAlignment="1">
      <alignment horizontal="left" vertical="top" wrapText="1"/>
    </xf>
    <xf numFmtId="0" fontId="29" fillId="0" borderId="1" xfId="2" applyFont="1" applyBorder="1" applyAlignment="1">
      <alignment horizontal="center" vertical="center"/>
    </xf>
    <xf numFmtId="0" fontId="31" fillId="0" borderId="0" xfId="2" applyFont="1" applyAlignment="1">
      <alignment vertical="center" textRotation="90"/>
    </xf>
    <xf numFmtId="0" fontId="34" fillId="0" borderId="0" xfId="2" applyFont="1" applyAlignment="1">
      <alignment vertical="center" textRotation="90"/>
    </xf>
    <xf numFmtId="0" fontId="31" fillId="0" borderId="0" xfId="2" applyFont="1" applyAlignment="1">
      <alignment horizontal="center" vertical="center" textRotation="90"/>
    </xf>
    <xf numFmtId="0" fontId="42" fillId="0" borderId="1" xfId="2" applyFont="1" applyBorder="1" applyAlignment="1">
      <alignment vertical="center"/>
    </xf>
    <xf numFmtId="0" fontId="31" fillId="0" borderId="0" xfId="2" applyFont="1" applyAlignment="1">
      <alignment wrapText="1"/>
    </xf>
    <xf numFmtId="0" fontId="29" fillId="0" borderId="11" xfId="2" applyFont="1" applyBorder="1" applyAlignment="1">
      <alignment horizontal="center" vertical="center"/>
    </xf>
    <xf numFmtId="9" fontId="49" fillId="0" borderId="1" xfId="1" applyFont="1" applyBorder="1" applyAlignment="1">
      <alignment horizontal="center" vertical="center"/>
    </xf>
    <xf numFmtId="2" fontId="49" fillId="0" borderId="1" xfId="2" applyNumberFormat="1" applyFont="1" applyBorder="1" applyAlignment="1">
      <alignment horizontal="center" vertical="center"/>
    </xf>
    <xf numFmtId="0" fontId="34" fillId="0" borderId="0" xfId="2" applyFont="1" applyAlignment="1">
      <alignment horizontal="center" vertical="center"/>
    </xf>
    <xf numFmtId="0" fontId="36" fillId="0" borderId="47" xfId="2" applyFont="1" applyBorder="1"/>
    <xf numFmtId="0" fontId="31" fillId="0" borderId="31" xfId="2" applyFont="1" applyBorder="1" applyAlignment="1">
      <alignment horizontal="center" vertical="center"/>
    </xf>
    <xf numFmtId="0" fontId="31" fillId="0" borderId="40" xfId="2" applyFont="1" applyBorder="1" applyAlignment="1">
      <alignment horizontal="center" vertical="center" wrapText="1"/>
    </xf>
    <xf numFmtId="0" fontId="37" fillId="19" borderId="23" xfId="2" applyFont="1" applyFill="1" applyBorder="1" applyAlignment="1" applyProtection="1">
      <alignment horizontal="center" vertical="center" wrapText="1"/>
      <protection locked="0"/>
    </xf>
    <xf numFmtId="0" fontId="37" fillId="19" borderId="29" xfId="2" applyFont="1" applyFill="1" applyBorder="1" applyAlignment="1" applyProtection="1">
      <alignment horizontal="center" vertical="center" wrapText="1"/>
      <protection locked="0"/>
    </xf>
    <xf numFmtId="0" fontId="29" fillId="0" borderId="0" xfId="2" applyFont="1" applyAlignment="1">
      <alignment horizontal="center" wrapText="1"/>
    </xf>
    <xf numFmtId="0" fontId="30" fillId="17" borderId="0" xfId="2" applyFont="1" applyFill="1" applyAlignment="1">
      <alignment horizontal="left" vertical="top"/>
    </xf>
    <xf numFmtId="0" fontId="29" fillId="0" borderId="0" xfId="2" applyFont="1" applyAlignment="1">
      <alignment horizontal="left"/>
    </xf>
    <xf numFmtId="0" fontId="35" fillId="0" borderId="0" xfId="2" applyFont="1"/>
    <xf numFmtId="0" fontId="34" fillId="0" borderId="0" xfId="2" applyFont="1" applyAlignment="1">
      <alignment vertical="center" wrapText="1"/>
    </xf>
    <xf numFmtId="0" fontId="34" fillId="0" borderId="8" xfId="2" applyFont="1" applyBorder="1" applyAlignment="1">
      <alignment vertical="center" wrapText="1"/>
    </xf>
    <xf numFmtId="0" fontId="29" fillId="0" borderId="0" xfId="2" applyFont="1" applyAlignment="1">
      <alignment horizontal="center" vertical="center"/>
    </xf>
    <xf numFmtId="0" fontId="29" fillId="0" borderId="0" xfId="2" applyFont="1" applyAlignment="1">
      <alignment vertical="center"/>
    </xf>
    <xf numFmtId="0" fontId="31" fillId="0" borderId="0" xfId="2" applyFont="1" applyAlignment="1">
      <alignment vertical="center"/>
    </xf>
    <xf numFmtId="164" fontId="52" fillId="0" borderId="0" xfId="2" applyNumberFormat="1" applyFont="1" applyAlignment="1">
      <alignment horizontal="left" vertical="center"/>
    </xf>
    <xf numFmtId="0" fontId="42" fillId="0" borderId="0" xfId="2" applyFont="1" applyAlignment="1">
      <alignment horizontal="left" vertical="center" wrapText="1"/>
    </xf>
    <xf numFmtId="0" fontId="45" fillId="0" borderId="36" xfId="2" quotePrefix="1" applyFont="1" applyBorder="1" applyAlignment="1">
      <alignment horizontal="left" vertical="center" wrapText="1"/>
    </xf>
    <xf numFmtId="0" fontId="42" fillId="0" borderId="36" xfId="2" applyFont="1" applyBorder="1" applyAlignment="1">
      <alignment horizontal="left" vertical="center" wrapText="1"/>
    </xf>
    <xf numFmtId="0" fontId="30" fillId="0" borderId="36" xfId="2" quotePrefix="1" applyFont="1" applyBorder="1" applyAlignment="1">
      <alignment horizontal="left" vertical="center" wrapText="1"/>
    </xf>
    <xf numFmtId="0" fontId="30" fillId="0" borderId="0" xfId="2" quotePrefix="1" applyFont="1" applyAlignment="1">
      <alignment horizontal="left" vertical="top" wrapText="1"/>
    </xf>
    <xf numFmtId="0" fontId="29" fillId="0" borderId="0" xfId="2" applyFont="1" applyAlignment="1">
      <alignment horizontal="left" vertical="top" wrapText="1"/>
    </xf>
    <xf numFmtId="0" fontId="30" fillId="0" borderId="0" xfId="2" applyFont="1" applyAlignment="1">
      <alignment vertical="center"/>
    </xf>
    <xf numFmtId="9" fontId="49" fillId="0" borderId="5" xfId="1" applyFont="1" applyBorder="1" applyAlignment="1">
      <alignment horizontal="center" vertical="center"/>
    </xf>
    <xf numFmtId="0" fontId="29" fillId="0" borderId="0" xfId="2" applyFont="1" applyAlignment="1">
      <alignment horizontal="center" vertical="center" wrapText="1"/>
    </xf>
    <xf numFmtId="0" fontId="35" fillId="0" borderId="46" xfId="2" applyFont="1" applyBorder="1" applyAlignment="1">
      <alignment horizontal="left" vertical="top"/>
    </xf>
    <xf numFmtId="10" fontId="49" fillId="0" borderId="1" xfId="1" applyNumberFormat="1" applyFont="1" applyBorder="1" applyAlignment="1">
      <alignment horizontal="center" vertical="center"/>
    </xf>
    <xf numFmtId="10" fontId="31" fillId="5" borderId="1" xfId="2" applyNumberFormat="1" applyFont="1" applyFill="1" applyBorder="1" applyAlignment="1">
      <alignment horizontal="center" vertical="center" wrapText="1"/>
    </xf>
    <xf numFmtId="0" fontId="42" fillId="0" borderId="0" xfId="2" applyFont="1" applyAlignment="1">
      <alignment horizontal="center" vertical="center"/>
    </xf>
    <xf numFmtId="0" fontId="42" fillId="0" borderId="0" xfId="2" applyFont="1" applyAlignment="1">
      <alignment vertical="center"/>
    </xf>
    <xf numFmtId="0" fontId="29" fillId="0" borderId="50" xfId="2" applyFont="1" applyBorder="1" applyAlignment="1">
      <alignment horizontal="center" vertical="center"/>
    </xf>
    <xf numFmtId="0" fontId="32" fillId="0" borderId="0" xfId="2" applyFont="1" applyAlignment="1">
      <alignment horizontal="center" vertical="center" textRotation="90"/>
    </xf>
    <xf numFmtId="10" fontId="31" fillId="0" borderId="0" xfId="2" applyNumberFormat="1" applyFont="1" applyAlignment="1">
      <alignment horizontal="center" vertical="center" wrapText="1"/>
    </xf>
    <xf numFmtId="10" fontId="32" fillId="0" borderId="1" xfId="1" applyNumberFormat="1" applyFont="1" applyBorder="1" applyAlignment="1">
      <alignment horizontal="center" vertical="center"/>
    </xf>
    <xf numFmtId="10" fontId="30" fillId="0" borderId="0" xfId="1" applyNumberFormat="1" applyFont="1" applyBorder="1" applyAlignment="1">
      <alignment horizontal="left" vertical="center"/>
    </xf>
    <xf numFmtId="10" fontId="30" fillId="0" borderId="0" xfId="1" applyNumberFormat="1" applyFont="1" applyBorder="1" applyAlignment="1" applyProtection="1">
      <alignment horizontal="center" vertical="center"/>
      <protection locked="0"/>
    </xf>
    <xf numFmtId="10" fontId="35" fillId="0" borderId="0" xfId="2" applyNumberFormat="1" applyFont="1" applyAlignment="1">
      <alignment horizontal="left" vertical="top"/>
    </xf>
    <xf numFmtId="10" fontId="30" fillId="0" borderId="0" xfId="2" applyNumberFormat="1" applyFont="1" applyAlignment="1">
      <alignment horizontal="center" vertical="center"/>
    </xf>
    <xf numFmtId="10" fontId="30" fillId="0" borderId="0" xfId="2" applyNumberFormat="1" applyFont="1" applyAlignment="1">
      <alignment horizontal="center"/>
    </xf>
    <xf numFmtId="2" fontId="31" fillId="5" borderId="1" xfId="2" applyNumberFormat="1" applyFont="1" applyFill="1" applyBorder="1" applyAlignment="1">
      <alignment horizontal="center" vertical="center" wrapText="1"/>
    </xf>
    <xf numFmtId="2" fontId="31" fillId="0" borderId="0" xfId="2" applyNumberFormat="1" applyFont="1" applyAlignment="1">
      <alignment horizontal="center" vertical="center" wrapText="1"/>
    </xf>
    <xf numFmtId="0" fontId="48" fillId="0" borderId="0" xfId="1" applyNumberFormat="1" applyFont="1" applyFill="1" applyBorder="1" applyAlignment="1" applyProtection="1">
      <alignment vertical="center"/>
    </xf>
    <xf numFmtId="164" fontId="52" fillId="6" borderId="1" xfId="2" applyNumberFormat="1" applyFont="1" applyFill="1" applyBorder="1" applyAlignment="1">
      <alignment vertical="center"/>
    </xf>
    <xf numFmtId="0" fontId="34" fillId="0" borderId="8" xfId="2" applyFont="1" applyBorder="1" applyAlignment="1">
      <alignment vertical="center"/>
    </xf>
    <xf numFmtId="0" fontId="29" fillId="0" borderId="8" xfId="2" applyFont="1" applyBorder="1" applyAlignment="1">
      <alignment vertical="center"/>
    </xf>
    <xf numFmtId="0" fontId="30" fillId="0" borderId="50" xfId="2" applyFont="1" applyBorder="1" applyAlignment="1">
      <alignment horizontal="left" vertical="center"/>
    </xf>
    <xf numFmtId="9" fontId="48" fillId="0" borderId="0" xfId="2" applyNumberFormat="1" applyFont="1" applyAlignment="1">
      <alignment horizontal="center" vertical="center"/>
    </xf>
    <xf numFmtId="2" fontId="48" fillId="0" borderId="0" xfId="1" applyNumberFormat="1" applyFont="1" applyFill="1" applyBorder="1" applyAlignment="1" applyProtection="1">
      <alignment horizontal="center" vertical="center"/>
    </xf>
    <xf numFmtId="0" fontId="37" fillId="14" borderId="1" xfId="2" applyFont="1" applyFill="1" applyBorder="1" applyAlignment="1">
      <alignment horizontal="center" vertical="center" wrapText="1"/>
    </xf>
    <xf numFmtId="0" fontId="37" fillId="14" borderId="1" xfId="2" applyFont="1" applyFill="1" applyBorder="1" applyAlignment="1">
      <alignment horizontal="center" vertical="top" wrapText="1"/>
    </xf>
    <xf numFmtId="0" fontId="37" fillId="15" borderId="1" xfId="2" applyFont="1" applyFill="1" applyBorder="1" applyAlignment="1">
      <alignment horizontal="center" vertical="top" wrapText="1"/>
    </xf>
    <xf numFmtId="0" fontId="32" fillId="0" borderId="2" xfId="2" applyFont="1" applyBorder="1" applyAlignment="1">
      <alignment horizontal="center" vertical="center" textRotation="90"/>
    </xf>
    <xf numFmtId="0" fontId="32" fillId="0" borderId="2" xfId="2" applyFont="1" applyBorder="1" applyAlignment="1">
      <alignment horizontal="left" vertical="center" textRotation="90"/>
    </xf>
    <xf numFmtId="0" fontId="32" fillId="0" borderId="2" xfId="2" applyFont="1" applyBorder="1" applyAlignment="1">
      <alignment horizontal="center" vertical="center"/>
    </xf>
    <xf numFmtId="0" fontId="34" fillId="0" borderId="45" xfId="2" applyFont="1" applyBorder="1" applyAlignment="1">
      <alignment horizontal="center" vertical="center"/>
    </xf>
    <xf numFmtId="0" fontId="30" fillId="0" borderId="45" xfId="2" applyFont="1" applyBorder="1" applyAlignment="1">
      <alignment horizontal="left" vertical="top" wrapText="1"/>
    </xf>
    <xf numFmtId="0" fontId="33" fillId="0" borderId="0" xfId="2" applyFont="1" applyAlignment="1">
      <alignment horizontal="left" vertical="top"/>
    </xf>
    <xf numFmtId="0" fontId="41" fillId="0" borderId="0" xfId="2" applyFont="1" applyAlignment="1">
      <alignment horizontal="left" vertical="top" wrapText="1"/>
    </xf>
    <xf numFmtId="0" fontId="41" fillId="0" borderId="0" xfId="2" quotePrefix="1" applyFont="1" applyAlignment="1">
      <alignment horizontal="left" vertical="top" wrapText="1"/>
    </xf>
    <xf numFmtId="0" fontId="37" fillId="19" borderId="22" xfId="2" applyFont="1" applyFill="1" applyBorder="1" applyAlignment="1" applyProtection="1">
      <alignment horizontal="center" vertical="top"/>
      <protection locked="0"/>
    </xf>
    <xf numFmtId="0" fontId="37" fillId="19" borderId="24" xfId="2" applyFont="1" applyFill="1" applyBorder="1" applyAlignment="1" applyProtection="1">
      <alignment horizontal="center" vertical="top"/>
      <protection locked="0"/>
    </xf>
    <xf numFmtId="0" fontId="37" fillId="19" borderId="23" xfId="2" applyFont="1" applyFill="1" applyBorder="1" applyAlignment="1" applyProtection="1">
      <alignment horizontal="center" vertical="top" wrapText="1"/>
      <protection locked="0"/>
    </xf>
    <xf numFmtId="0" fontId="37" fillId="19" borderId="29" xfId="2" applyFont="1" applyFill="1" applyBorder="1" applyAlignment="1" applyProtection="1">
      <alignment horizontal="center" vertical="top" wrapText="1"/>
      <protection locked="0"/>
    </xf>
    <xf numFmtId="0" fontId="30" fillId="0" borderId="0" xfId="2" applyFont="1" applyAlignment="1">
      <alignment horizontal="center" vertical="center" wrapText="1"/>
    </xf>
    <xf numFmtId="0" fontId="37" fillId="19" borderId="22" xfId="2" applyFont="1" applyFill="1" applyBorder="1" applyAlignment="1" applyProtection="1">
      <alignment horizontal="center" vertical="top" wrapText="1"/>
      <protection locked="0"/>
    </xf>
    <xf numFmtId="0" fontId="37" fillId="19" borderId="24" xfId="2" applyFont="1" applyFill="1" applyBorder="1" applyAlignment="1" applyProtection="1">
      <alignment horizontal="center" vertical="top" wrapText="1"/>
      <protection locked="0"/>
    </xf>
    <xf numFmtId="9" fontId="31" fillId="0" borderId="54" xfId="1" applyFont="1" applyFill="1" applyBorder="1" applyAlignment="1">
      <alignment horizontal="center" vertical="center"/>
    </xf>
    <xf numFmtId="0" fontId="50" fillId="0" borderId="0" xfId="2" applyFont="1" applyAlignment="1">
      <alignment vertical="center"/>
    </xf>
    <xf numFmtId="0" fontId="50" fillId="0" borderId="45" xfId="2" applyFont="1" applyBorder="1" applyAlignment="1">
      <alignment vertical="center"/>
    </xf>
    <xf numFmtId="0" fontId="32" fillId="0" borderId="0" xfId="2" applyFont="1" applyAlignment="1">
      <alignment vertical="top"/>
    </xf>
    <xf numFmtId="10" fontId="32" fillId="0" borderId="0" xfId="1" applyNumberFormat="1" applyFont="1" applyBorder="1" applyAlignment="1">
      <alignment horizontal="center" vertical="center"/>
    </xf>
    <xf numFmtId="0" fontId="50" fillId="0" borderId="0" xfId="2" applyFont="1" applyAlignment="1">
      <alignment horizontal="center" vertical="center"/>
    </xf>
    <xf numFmtId="10" fontId="32" fillId="0" borderId="50" xfId="1" applyNumberFormat="1" applyFont="1" applyBorder="1" applyAlignment="1">
      <alignment horizontal="center" vertical="center"/>
    </xf>
    <xf numFmtId="10" fontId="32" fillId="0" borderId="8" xfId="1" applyNumberFormat="1" applyFont="1" applyBorder="1" applyAlignment="1">
      <alignment horizontal="center" vertical="center"/>
    </xf>
    <xf numFmtId="10" fontId="32" fillId="0" borderId="0" xfId="1" applyNumberFormat="1" applyFont="1" applyFill="1" applyBorder="1" applyAlignment="1">
      <alignment horizontal="center" vertical="center"/>
    </xf>
    <xf numFmtId="10" fontId="32" fillId="0" borderId="0" xfId="2" applyNumberFormat="1" applyFont="1" applyAlignment="1">
      <alignment horizontal="center"/>
    </xf>
    <xf numFmtId="0" fontId="32" fillId="0" borderId="0" xfId="2" applyFont="1" applyAlignment="1">
      <alignment horizontal="left" vertical="top"/>
    </xf>
    <xf numFmtId="0" fontId="32" fillId="0" borderId="42" xfId="2" applyFont="1" applyBorder="1" applyAlignment="1">
      <alignment horizontal="left" vertical="top"/>
    </xf>
    <xf numFmtId="10" fontId="32" fillId="0" borderId="0" xfId="2" applyNumberFormat="1" applyFont="1" applyAlignment="1">
      <alignment horizontal="center" vertical="center"/>
    </xf>
    <xf numFmtId="0" fontId="32" fillId="0" borderId="47" xfId="2" applyFont="1" applyBorder="1" applyAlignment="1">
      <alignment horizontal="left" vertical="top"/>
    </xf>
    <xf numFmtId="0" fontId="34" fillId="0" borderId="42" xfId="2" applyFont="1" applyBorder="1" applyAlignment="1">
      <alignment vertical="center" wrapText="1"/>
    </xf>
    <xf numFmtId="0" fontId="47" fillId="0" borderId="0" xfId="2" applyFont="1" applyAlignment="1">
      <alignment horizontal="center" vertical="center"/>
    </xf>
    <xf numFmtId="0" fontId="30" fillId="0" borderId="50" xfId="2" applyFont="1" applyBorder="1" applyAlignment="1">
      <alignment horizontal="left" vertical="top"/>
    </xf>
    <xf numFmtId="0" fontId="55" fillId="0" borderId="0" xfId="2" applyFont="1" applyAlignment="1">
      <alignment vertical="top"/>
    </xf>
    <xf numFmtId="0" fontId="30" fillId="0" borderId="10" xfId="2" applyFont="1" applyBorder="1" applyAlignment="1">
      <alignment horizontal="center" vertical="center"/>
    </xf>
    <xf numFmtId="0" fontId="30" fillId="0" borderId="39" xfId="2" applyFont="1" applyBorder="1" applyAlignment="1">
      <alignment horizontal="center" vertical="center"/>
    </xf>
    <xf numFmtId="0" fontId="42" fillId="13" borderId="35" xfId="2" applyFont="1" applyFill="1" applyBorder="1" applyAlignment="1" applyProtection="1">
      <alignment horizontal="center" vertical="center"/>
      <protection locked="0"/>
    </xf>
    <xf numFmtId="0" fontId="42" fillId="13" borderId="55" xfId="2" applyFont="1" applyFill="1" applyBorder="1" applyAlignment="1" applyProtection="1">
      <alignment horizontal="center" vertical="center"/>
      <protection locked="0"/>
    </xf>
    <xf numFmtId="0" fontId="49" fillId="13" borderId="1" xfId="2" applyFont="1" applyFill="1" applyBorder="1" applyAlignment="1" applyProtection="1">
      <alignment horizontal="center" vertical="top" wrapText="1"/>
      <protection locked="0"/>
    </xf>
    <xf numFmtId="0" fontId="30" fillId="13" borderId="1" xfId="2" applyFont="1" applyFill="1" applyBorder="1" applyAlignment="1" applyProtection="1">
      <alignment horizontal="center" vertical="top" wrapText="1"/>
      <protection locked="0"/>
    </xf>
    <xf numFmtId="0" fontId="42" fillId="0" borderId="3" xfId="2" applyFont="1" applyBorder="1" applyAlignment="1">
      <alignment horizontal="center" vertical="center"/>
    </xf>
    <xf numFmtId="0" fontId="57" fillId="17" borderId="35" xfId="0" applyFont="1" applyFill="1" applyBorder="1" applyAlignment="1" applyProtection="1">
      <alignment horizontal="center" vertical="center"/>
      <protection locked="0"/>
    </xf>
    <xf numFmtId="0" fontId="57" fillId="17" borderId="35" xfId="0" applyFont="1" applyFill="1" applyBorder="1" applyAlignment="1">
      <alignment horizontal="center" vertical="center"/>
    </xf>
    <xf numFmtId="10" fontId="31" fillId="0" borderId="0" xfId="2" applyNumberFormat="1" applyFont="1" applyAlignment="1">
      <alignment vertical="center"/>
    </xf>
    <xf numFmtId="2" fontId="31" fillId="0" borderId="0" xfId="2" applyNumberFormat="1" applyFont="1" applyAlignment="1">
      <alignment horizontal="center" vertical="center"/>
    </xf>
    <xf numFmtId="10" fontId="49" fillId="0" borderId="1" xfId="2" applyNumberFormat="1" applyFont="1" applyBorder="1" applyAlignment="1">
      <alignment horizontal="center" vertical="center"/>
    </xf>
    <xf numFmtId="2" fontId="58" fillId="0" borderId="0" xfId="0" applyNumberFormat="1" applyFont="1"/>
    <xf numFmtId="0" fontId="42" fillId="0" borderId="36" xfId="2" quotePrefix="1" applyFont="1" applyBorder="1" applyAlignment="1">
      <alignment horizontal="left" vertical="center" wrapText="1"/>
    </xf>
    <xf numFmtId="0" fontId="8" fillId="0" borderId="0" xfId="0" applyFont="1"/>
    <xf numFmtId="0" fontId="49" fillId="0" borderId="0" xfId="2" applyFont="1" applyAlignment="1">
      <alignment horizontal="left" vertical="top"/>
    </xf>
    <xf numFmtId="0" fontId="49" fillId="6" borderId="1" xfId="2" applyFont="1" applyFill="1" applyBorder="1" applyAlignment="1">
      <alignment horizontal="left" vertical="top"/>
    </xf>
    <xf numFmtId="2" fontId="8" fillId="0" borderId="0" xfId="0" applyNumberFormat="1" applyFont="1"/>
    <xf numFmtId="2" fontId="19" fillId="0" borderId="1" xfId="0" applyNumberFormat="1" applyFont="1" applyBorder="1" applyAlignment="1">
      <alignment vertical="center"/>
    </xf>
    <xf numFmtId="166" fontId="19" fillId="0" borderId="1" xfId="0" applyNumberFormat="1" applyFont="1" applyBorder="1" applyAlignment="1">
      <alignment vertical="center"/>
    </xf>
    <xf numFmtId="167" fontId="19" fillId="0" borderId="1" xfId="0" applyNumberFormat="1" applyFont="1" applyBorder="1" applyAlignment="1">
      <alignment vertical="center"/>
    </xf>
    <xf numFmtId="0" fontId="31" fillId="0" borderId="1" xfId="2" applyFont="1" applyBorder="1" applyAlignment="1">
      <alignment horizontal="right" vertical="center"/>
    </xf>
    <xf numFmtId="0" fontId="8" fillId="0" borderId="0" xfId="0" applyFont="1" applyAlignment="1">
      <alignment horizontal="right"/>
    </xf>
    <xf numFmtId="164" fontId="32" fillId="13" borderId="1" xfId="2" applyNumberFormat="1" applyFont="1" applyFill="1" applyBorder="1" applyAlignment="1" applyProtection="1">
      <alignment horizontal="center" vertical="center"/>
      <protection locked="0"/>
    </xf>
    <xf numFmtId="2" fontId="19" fillId="0" borderId="7" xfId="0" applyNumberFormat="1" applyFont="1" applyBorder="1" applyAlignment="1">
      <alignment vertical="center"/>
    </xf>
    <xf numFmtId="2" fontId="0" fillId="0" borderId="0" xfId="0" applyNumberFormat="1"/>
    <xf numFmtId="1" fontId="5" fillId="0" borderId="37" xfId="0" applyNumberFormat="1" applyFont="1" applyBorder="1" applyAlignment="1">
      <alignment vertical="center"/>
    </xf>
    <xf numFmtId="0" fontId="57" fillId="17" borderId="35" xfId="0" applyFont="1" applyFill="1" applyBorder="1" applyAlignment="1" applyProtection="1">
      <alignment horizontal="center" vertical="center"/>
    </xf>
    <xf numFmtId="0" fontId="44" fillId="0" borderId="0" xfId="2" applyFont="1" applyAlignment="1">
      <alignment horizontal="left" vertical="center" indent="5"/>
    </xf>
    <xf numFmtId="2" fontId="44" fillId="0" borderId="0" xfId="2" applyNumberFormat="1" applyFont="1" applyAlignment="1">
      <alignment horizontal="left" vertical="center" indent="5"/>
    </xf>
    <xf numFmtId="0" fontId="34" fillId="0" borderId="0" xfId="2" applyFont="1" applyAlignment="1">
      <alignment horizontal="left" vertical="center" indent="5"/>
    </xf>
    <xf numFmtId="2" fontId="44" fillId="0" borderId="0" xfId="1" applyNumberFormat="1" applyFont="1" applyFill="1" applyBorder="1" applyAlignment="1">
      <alignment horizontal="left" vertical="center" indent="5"/>
    </xf>
    <xf numFmtId="0" fontId="44" fillId="0" borderId="0" xfId="2" applyFont="1" applyAlignment="1">
      <alignment horizontal="left" vertical="top" indent="5"/>
    </xf>
    <xf numFmtId="0" fontId="30" fillId="17" borderId="50" xfId="2" applyFont="1" applyFill="1" applyBorder="1" applyAlignment="1">
      <alignment horizontal="left" vertical="top" indent="5"/>
    </xf>
    <xf numFmtId="0" fontId="44" fillId="0" borderId="0" xfId="2" applyFont="1" applyBorder="1" applyAlignment="1">
      <alignment horizontal="left" vertical="center" indent="5"/>
    </xf>
    <xf numFmtId="2" fontId="44" fillId="0" borderId="0" xfId="2" applyNumberFormat="1" applyFont="1" applyBorder="1" applyAlignment="1">
      <alignment horizontal="left" vertical="center" indent="5"/>
    </xf>
    <xf numFmtId="0" fontId="42" fillId="0" borderId="49" xfId="2" applyFont="1" applyBorder="1" applyAlignment="1">
      <alignment horizontal="center" vertical="center" wrapText="1"/>
    </xf>
    <xf numFmtId="2" fontId="19" fillId="0" borderId="1" xfId="0" applyNumberFormat="1" applyFont="1" applyBorder="1" applyAlignment="1">
      <alignment horizontal="right" vertical="center"/>
    </xf>
    <xf numFmtId="0" fontId="19" fillId="0" borderId="1" xfId="0" applyFont="1" applyBorder="1" applyAlignment="1">
      <alignment vertical="center"/>
    </xf>
    <xf numFmtId="165" fontId="16" fillId="13" borderId="35" xfId="0" applyNumberFormat="1" applyFont="1" applyFill="1" applyBorder="1" applyAlignment="1" applyProtection="1">
      <alignment horizontal="right" vertical="center"/>
      <protection locked="0"/>
    </xf>
    <xf numFmtId="2" fontId="25" fillId="0" borderId="1" xfId="0" applyNumberFormat="1" applyFont="1" applyBorder="1" applyAlignment="1">
      <alignment horizontal="right" vertical="center"/>
    </xf>
    <xf numFmtId="10" fontId="4" fillId="2" borderId="11" xfId="2" applyNumberFormat="1" applyFont="1" applyFill="1" applyBorder="1" applyAlignment="1">
      <alignment horizontal="center" vertical="center"/>
    </xf>
    <xf numFmtId="10" fontId="4" fillId="2" borderId="28" xfId="2" applyNumberFormat="1" applyFont="1" applyFill="1" applyBorder="1" applyAlignment="1">
      <alignment horizontal="center" vertical="center"/>
    </xf>
    <xf numFmtId="10" fontId="4" fillId="4" borderId="38" xfId="2" applyNumberFormat="1" applyFont="1" applyFill="1" applyBorder="1" applyAlignment="1">
      <alignment horizontal="center" vertical="center"/>
    </xf>
    <xf numFmtId="10" fontId="4" fillId="4" borderId="11" xfId="2" applyNumberFormat="1" applyFont="1" applyFill="1" applyBorder="1" applyAlignment="1">
      <alignment horizontal="center" vertical="center"/>
    </xf>
    <xf numFmtId="10" fontId="4" fillId="4" borderId="28" xfId="2" applyNumberFormat="1" applyFont="1" applyFill="1" applyBorder="1" applyAlignment="1">
      <alignment horizontal="center" vertical="center"/>
    </xf>
    <xf numFmtId="10" fontId="4" fillId="2" borderId="7" xfId="2" applyNumberFormat="1" applyFont="1" applyFill="1" applyBorder="1" applyAlignment="1">
      <alignment horizontal="center" vertical="center"/>
    </xf>
    <xf numFmtId="10" fontId="4" fillId="2" borderId="25" xfId="2" applyNumberFormat="1" applyFont="1" applyFill="1" applyBorder="1" applyAlignment="1">
      <alignment horizontal="center" vertical="center"/>
    </xf>
    <xf numFmtId="0" fontId="20" fillId="7" borderId="33" xfId="2" applyFont="1" applyFill="1" applyBorder="1" applyAlignment="1">
      <alignment horizontal="center" vertical="center"/>
    </xf>
    <xf numFmtId="0" fontId="20" fillId="7" borderId="34" xfId="2" applyFont="1" applyFill="1" applyBorder="1" applyAlignment="1">
      <alignment horizontal="center" vertical="center"/>
    </xf>
    <xf numFmtId="0" fontId="4" fillId="4" borderId="11" xfId="2" applyFont="1" applyFill="1" applyBorder="1" applyAlignment="1">
      <alignment horizontal="center" vertical="center"/>
    </xf>
    <xf numFmtId="0" fontId="4" fillId="4" borderId="28" xfId="2" applyFont="1" applyFill="1" applyBorder="1" applyAlignment="1">
      <alignment horizontal="center" vertical="center"/>
    </xf>
    <xf numFmtId="2" fontId="18" fillId="0" borderId="26" xfId="1" applyNumberFormat="1" applyFont="1" applyBorder="1" applyAlignment="1" applyProtection="1">
      <alignment horizontal="center" vertical="center"/>
    </xf>
    <xf numFmtId="2" fontId="18" fillId="0" borderId="27" xfId="1" applyNumberFormat="1" applyFont="1" applyBorder="1" applyAlignment="1" applyProtection="1">
      <alignment horizontal="center" vertical="center"/>
    </xf>
    <xf numFmtId="164" fontId="18" fillId="0" borderId="30" xfId="1" applyNumberFormat="1" applyFont="1" applyBorder="1" applyAlignment="1" applyProtection="1">
      <alignment horizontal="center" vertical="center"/>
    </xf>
    <xf numFmtId="2" fontId="14" fillId="0" borderId="30" xfId="1" applyNumberFormat="1" applyFont="1" applyBorder="1" applyAlignment="1" applyProtection="1">
      <alignment horizontal="center" vertical="center"/>
    </xf>
    <xf numFmtId="0" fontId="4" fillId="7" borderId="36" xfId="2" applyFont="1" applyFill="1" applyBorder="1" applyAlignment="1">
      <alignment horizontal="center" vertical="center"/>
    </xf>
    <xf numFmtId="0" fontId="4" fillId="0" borderId="30" xfId="3" applyFont="1" applyBorder="1"/>
    <xf numFmtId="0" fontId="4" fillId="0" borderId="37" xfId="3" applyFont="1" applyBorder="1"/>
    <xf numFmtId="10" fontId="4" fillId="2" borderId="1" xfId="2" applyNumberFormat="1" applyFont="1" applyFill="1" applyBorder="1" applyAlignment="1">
      <alignment horizontal="center" vertical="center"/>
    </xf>
    <xf numFmtId="0" fontId="20" fillId="7" borderId="12" xfId="2" applyFont="1" applyFill="1" applyBorder="1" applyAlignment="1">
      <alignment horizontal="center" vertical="center"/>
    </xf>
    <xf numFmtId="0" fontId="20" fillId="7" borderId="13" xfId="2" applyFont="1" applyFill="1" applyBorder="1" applyAlignment="1">
      <alignment horizontal="center" vertical="center"/>
    </xf>
    <xf numFmtId="164" fontId="22" fillId="7" borderId="14" xfId="2" applyNumberFormat="1" applyFont="1" applyFill="1" applyBorder="1" applyAlignment="1">
      <alignment horizontal="center" vertical="center"/>
    </xf>
    <xf numFmtId="2" fontId="23" fillId="0" borderId="15" xfId="1" applyNumberFormat="1" applyFont="1" applyBorder="1" applyAlignment="1" applyProtection="1">
      <alignment horizontal="center" vertical="center"/>
    </xf>
    <xf numFmtId="2" fontId="23" fillId="0" borderId="13" xfId="1" applyNumberFormat="1" applyFont="1" applyBorder="1" applyAlignment="1" applyProtection="1">
      <alignment horizontal="center" vertical="center"/>
    </xf>
    <xf numFmtId="164" fontId="18" fillId="0" borderId="19" xfId="1" applyNumberFormat="1" applyFont="1" applyBorder="1" applyAlignment="1" applyProtection="1">
      <alignment horizontal="center" vertical="center"/>
      <protection locked="0"/>
    </xf>
    <xf numFmtId="164" fontId="18" fillId="0" borderId="20" xfId="1" applyNumberFormat="1" applyFont="1" applyBorder="1" applyAlignment="1" applyProtection="1">
      <alignment horizontal="center" vertical="center"/>
      <protection locked="0"/>
    </xf>
    <xf numFmtId="10" fontId="4" fillId="4" borderId="7" xfId="2" applyNumberFormat="1" applyFont="1" applyFill="1" applyBorder="1" applyAlignment="1">
      <alignment horizontal="center" vertical="center"/>
    </xf>
    <xf numFmtId="10" fontId="4" fillId="4" borderId="1" xfId="2" applyNumberFormat="1" applyFont="1" applyFill="1" applyBorder="1" applyAlignment="1">
      <alignment horizontal="center" vertical="center"/>
    </xf>
    <xf numFmtId="10" fontId="4" fillId="4" borderId="25" xfId="2" applyNumberFormat="1" applyFont="1" applyFill="1" applyBorder="1" applyAlignment="1">
      <alignment horizontal="center" vertical="center"/>
    </xf>
    <xf numFmtId="2" fontId="18" fillId="0" borderId="3" xfId="1" applyNumberFormat="1" applyFont="1" applyBorder="1" applyAlignment="1" applyProtection="1">
      <alignment horizontal="center" vertical="center"/>
    </xf>
    <xf numFmtId="2" fontId="18" fillId="0" borderId="2" xfId="1" applyNumberFormat="1" applyFont="1" applyBorder="1" applyAlignment="1" applyProtection="1">
      <alignment horizontal="center" vertical="center"/>
    </xf>
    <xf numFmtId="164" fontId="18" fillId="0" borderId="3" xfId="1" applyNumberFormat="1" applyFont="1" applyBorder="1" applyAlignment="1" applyProtection="1">
      <alignment horizontal="center" vertical="center"/>
      <protection locked="0"/>
    </xf>
    <xf numFmtId="164" fontId="18" fillId="0" borderId="2" xfId="1" applyNumberFormat="1" applyFont="1" applyBorder="1" applyAlignment="1" applyProtection="1">
      <alignment horizontal="center" vertical="center"/>
      <protection locked="0"/>
    </xf>
    <xf numFmtId="164" fontId="18" fillId="0" borderId="26" xfId="1" applyNumberFormat="1" applyFont="1" applyBorder="1" applyAlignment="1" applyProtection="1">
      <alignment horizontal="center" vertical="center"/>
      <protection locked="0"/>
    </xf>
    <xf numFmtId="164" fontId="18" fillId="0" borderId="27" xfId="1" applyNumberFormat="1" applyFont="1" applyBorder="1" applyAlignment="1" applyProtection="1">
      <alignment horizontal="center" vertical="center"/>
      <protection locked="0"/>
    </xf>
    <xf numFmtId="2" fontId="4" fillId="0" borderId="3" xfId="2" applyNumberFormat="1" applyFont="1" applyBorder="1" applyAlignment="1">
      <alignment horizontal="center" vertical="center"/>
    </xf>
    <xf numFmtId="2" fontId="4" fillId="0" borderId="2" xfId="2" applyNumberFormat="1" applyFont="1" applyBorder="1" applyAlignment="1">
      <alignment horizontal="center" vertical="center"/>
    </xf>
    <xf numFmtId="0" fontId="3" fillId="0" borderId="2" xfId="2" applyFont="1" applyBorder="1" applyAlignment="1">
      <alignment horizontal="center" vertical="center"/>
    </xf>
    <xf numFmtId="0" fontId="3" fillId="0" borderId="1" xfId="2" applyFont="1" applyBorder="1" applyAlignment="1">
      <alignment horizontal="center" vertical="center"/>
    </xf>
    <xf numFmtId="0" fontId="14" fillId="0" borderId="5" xfId="2" applyFont="1" applyBorder="1" applyAlignment="1">
      <alignment horizontal="center" vertical="center"/>
    </xf>
    <xf numFmtId="0" fontId="14" fillId="0" borderId="11" xfId="2" applyFont="1" applyBorder="1" applyAlignment="1">
      <alignment horizontal="center" vertical="center"/>
    </xf>
    <xf numFmtId="0" fontId="11" fillId="0" borderId="5" xfId="2" applyFont="1" applyBorder="1" applyAlignment="1">
      <alignment horizontal="center" vertical="center"/>
    </xf>
    <xf numFmtId="0" fontId="11" fillId="0" borderId="11" xfId="2" applyFont="1" applyBorder="1" applyAlignment="1">
      <alignment horizontal="center" vertical="center"/>
    </xf>
    <xf numFmtId="0" fontId="18" fillId="0" borderId="9" xfId="2" applyFont="1" applyBorder="1" applyAlignment="1">
      <alignment horizontal="center" vertical="center"/>
    </xf>
    <xf numFmtId="0" fontId="18" fillId="0" borderId="10" xfId="2" applyFont="1" applyBorder="1" applyAlignment="1">
      <alignment horizontal="center" vertical="center"/>
    </xf>
    <xf numFmtId="164" fontId="4" fillId="4" borderId="3" xfId="2" applyNumberFormat="1" applyFont="1" applyFill="1" applyBorder="1" applyAlignment="1">
      <alignment horizontal="center" vertical="top"/>
    </xf>
    <xf numFmtId="164" fontId="4" fillId="4" borderId="2" xfId="2" applyNumberFormat="1" applyFont="1" applyFill="1" applyBorder="1" applyAlignment="1">
      <alignment horizontal="center" vertical="top"/>
    </xf>
    <xf numFmtId="2" fontId="4" fillId="3" borderId="3" xfId="1" applyNumberFormat="1" applyFont="1" applyFill="1" applyBorder="1" applyAlignment="1">
      <alignment horizontal="center" vertical="top"/>
    </xf>
    <xf numFmtId="2" fontId="4" fillId="3" borderId="2" xfId="1" applyNumberFormat="1" applyFont="1" applyFill="1" applyBorder="1" applyAlignment="1">
      <alignment horizontal="center" vertical="top"/>
    </xf>
    <xf numFmtId="2" fontId="4" fillId="4" borderId="3" xfId="1" applyNumberFormat="1" applyFont="1" applyFill="1" applyBorder="1" applyAlignment="1">
      <alignment horizontal="center" vertical="top"/>
    </xf>
    <xf numFmtId="2" fontId="4" fillId="4" borderId="2" xfId="1" applyNumberFormat="1" applyFont="1" applyFill="1" applyBorder="1" applyAlignment="1">
      <alignment horizontal="center" vertical="top"/>
    </xf>
    <xf numFmtId="164" fontId="11" fillId="0" borderId="5" xfId="2" applyNumberFormat="1" applyFont="1" applyBorder="1" applyAlignment="1">
      <alignment horizontal="center" vertical="center"/>
    </xf>
    <xf numFmtId="164" fontId="11" fillId="0" borderId="7" xfId="2" applyNumberFormat="1" applyFont="1" applyBorder="1" applyAlignment="1">
      <alignment horizontal="center" vertical="center"/>
    </xf>
    <xf numFmtId="49" fontId="11" fillId="0" borderId="6" xfId="2" applyNumberFormat="1" applyFont="1" applyBorder="1" applyAlignment="1">
      <alignment horizontal="left" vertical="center"/>
    </xf>
    <xf numFmtId="2" fontId="12" fillId="0" borderId="3" xfId="2" applyNumberFormat="1" applyFont="1" applyBorder="1" applyAlignment="1">
      <alignment horizontal="center" vertical="center"/>
    </xf>
    <xf numFmtId="2" fontId="12" fillId="0" borderId="4" xfId="2" applyNumberFormat="1" applyFont="1" applyBorder="1" applyAlignment="1">
      <alignment horizontal="center" vertical="center"/>
    </xf>
    <xf numFmtId="2" fontId="12" fillId="0" borderId="2" xfId="2" applyNumberFormat="1" applyFont="1" applyBorder="1" applyAlignment="1">
      <alignment horizontal="center" vertical="center"/>
    </xf>
    <xf numFmtId="2" fontId="11" fillId="0" borderId="5" xfId="2" applyNumberFormat="1" applyFont="1" applyBorder="1" applyAlignment="1">
      <alignment horizontal="center" vertical="center"/>
    </xf>
    <xf numFmtId="2" fontId="11" fillId="0" borderId="7" xfId="2" applyNumberFormat="1" applyFont="1" applyBorder="1" applyAlignment="1">
      <alignment horizontal="center" vertical="center"/>
    </xf>
    <xf numFmtId="0" fontId="4" fillId="2" borderId="1" xfId="2" applyFont="1" applyFill="1" applyBorder="1" applyAlignment="1">
      <alignment horizontal="center" vertical="center"/>
    </xf>
    <xf numFmtId="0" fontId="4" fillId="0" borderId="1" xfId="2" applyFont="1" applyBorder="1" applyAlignment="1">
      <alignment horizontal="center" vertical="center"/>
    </xf>
    <xf numFmtId="2" fontId="4" fillId="4" borderId="1" xfId="2" applyNumberFormat="1" applyFont="1" applyFill="1" applyBorder="1" applyAlignment="1">
      <alignment horizontal="center" vertical="center"/>
    </xf>
    <xf numFmtId="0" fontId="4" fillId="0" borderId="1" xfId="2" applyFont="1" applyBorder="1" applyAlignment="1">
      <alignment horizontal="center" vertical="top"/>
    </xf>
    <xf numFmtId="0" fontId="4" fillId="0" borderId="3" xfId="2" applyFont="1" applyBorder="1" applyAlignment="1">
      <alignment horizontal="center" vertical="top"/>
    </xf>
    <xf numFmtId="0" fontId="4" fillId="0" borderId="4" xfId="2" applyFont="1" applyBorder="1" applyAlignment="1">
      <alignment horizontal="center" vertical="top"/>
    </xf>
    <xf numFmtId="0" fontId="4" fillId="0" borderId="2" xfId="2" applyFont="1" applyBorder="1" applyAlignment="1">
      <alignment horizontal="center" vertical="top"/>
    </xf>
    <xf numFmtId="0" fontId="4" fillId="3" borderId="1" xfId="2" applyFont="1" applyFill="1" applyBorder="1" applyAlignment="1">
      <alignment horizontal="center" vertical="top"/>
    </xf>
    <xf numFmtId="0" fontId="4" fillId="4" borderId="1" xfId="2" applyFont="1" applyFill="1" applyBorder="1" applyAlignment="1">
      <alignment horizontal="center" vertical="top"/>
    </xf>
    <xf numFmtId="164" fontId="4" fillId="3" borderId="3" xfId="1" applyNumberFormat="1" applyFont="1" applyFill="1" applyBorder="1" applyAlignment="1">
      <alignment horizontal="center" vertical="top"/>
    </xf>
    <xf numFmtId="164" fontId="4" fillId="3" borderId="2" xfId="1" applyNumberFormat="1" applyFont="1" applyFill="1" applyBorder="1" applyAlignment="1">
      <alignment horizontal="center" vertical="top"/>
    </xf>
    <xf numFmtId="0" fontId="31" fillId="20" borderId="41" xfId="2" applyFont="1" applyFill="1" applyBorder="1" applyAlignment="1">
      <alignment horizontal="center" vertical="center"/>
    </xf>
    <xf numFmtId="0" fontId="31" fillId="20" borderId="43" xfId="2" applyFont="1" applyFill="1" applyBorder="1" applyAlignment="1">
      <alignment horizontal="center" vertical="center"/>
    </xf>
    <xf numFmtId="164" fontId="31" fillId="20" borderId="46" xfId="2" applyNumberFormat="1" applyFont="1" applyFill="1" applyBorder="1" applyAlignment="1">
      <alignment horizontal="center" vertical="center"/>
    </xf>
    <xf numFmtId="164" fontId="31" fillId="20" borderId="48" xfId="2" applyNumberFormat="1" applyFont="1" applyFill="1" applyBorder="1" applyAlignment="1">
      <alignment horizontal="center" vertical="center"/>
    </xf>
    <xf numFmtId="0" fontId="31" fillId="20" borderId="44" xfId="2" applyFont="1" applyFill="1" applyBorder="1" applyAlignment="1">
      <alignment horizontal="center" vertical="center"/>
    </xf>
    <xf numFmtId="0" fontId="31" fillId="20" borderId="45" xfId="2" applyFont="1" applyFill="1" applyBorder="1" applyAlignment="1">
      <alignment horizontal="center" vertical="center"/>
    </xf>
    <xf numFmtId="0" fontId="51" fillId="19" borderId="41" xfId="2" applyFont="1" applyFill="1" applyBorder="1" applyAlignment="1">
      <alignment horizontal="center" vertical="center" wrapText="1"/>
    </xf>
    <xf numFmtId="0" fontId="51" fillId="19" borderId="42" xfId="2" applyFont="1" applyFill="1" applyBorder="1" applyAlignment="1">
      <alignment horizontal="center" vertical="center" wrapText="1"/>
    </xf>
    <xf numFmtId="0" fontId="51" fillId="19" borderId="43" xfId="2" applyFont="1" applyFill="1" applyBorder="1" applyAlignment="1">
      <alignment horizontal="center" vertical="center" wrapText="1"/>
    </xf>
    <xf numFmtId="0" fontId="51" fillId="19" borderId="44" xfId="2" applyFont="1" applyFill="1" applyBorder="1" applyAlignment="1">
      <alignment horizontal="center" vertical="center" wrapText="1"/>
    </xf>
    <xf numFmtId="0" fontId="51" fillId="19" borderId="0" xfId="2" applyFont="1" applyFill="1" applyAlignment="1">
      <alignment horizontal="center" vertical="center" wrapText="1"/>
    </xf>
    <xf numFmtId="0" fontId="51" fillId="19" borderId="45" xfId="2" applyFont="1" applyFill="1" applyBorder="1" applyAlignment="1">
      <alignment horizontal="center" vertical="center" wrapText="1"/>
    </xf>
    <xf numFmtId="0" fontId="51" fillId="19" borderId="46" xfId="2" applyFont="1" applyFill="1" applyBorder="1" applyAlignment="1">
      <alignment horizontal="center" vertical="center" wrapText="1"/>
    </xf>
    <xf numFmtId="0" fontId="51" fillId="19" borderId="47" xfId="2" applyFont="1" applyFill="1" applyBorder="1" applyAlignment="1">
      <alignment horizontal="center" vertical="center" wrapText="1"/>
    </xf>
    <xf numFmtId="0" fontId="51" fillId="19" borderId="48" xfId="2" applyFont="1" applyFill="1" applyBorder="1" applyAlignment="1">
      <alignment horizontal="center" vertical="center" wrapText="1"/>
    </xf>
    <xf numFmtId="0" fontId="48" fillId="0" borderId="31" xfId="0" applyFont="1" applyBorder="1" applyAlignment="1">
      <alignment horizontal="center" vertical="center"/>
    </xf>
    <xf numFmtId="0" fontId="48" fillId="0" borderId="14" xfId="0" applyFont="1" applyBorder="1" applyAlignment="1">
      <alignment horizontal="center" vertical="center"/>
    </xf>
    <xf numFmtId="0" fontId="48" fillId="0" borderId="40" xfId="0" applyFont="1" applyBorder="1" applyAlignment="1">
      <alignment horizontal="center" vertical="center"/>
    </xf>
    <xf numFmtId="14" fontId="48" fillId="19" borderId="24" xfId="0" applyNumberFormat="1" applyFont="1" applyFill="1" applyBorder="1" applyAlignment="1" applyProtection="1">
      <alignment horizontal="center" vertical="top"/>
      <protection locked="0"/>
    </xf>
    <xf numFmtId="0" fontId="48" fillId="19" borderId="25" xfId="0" applyFont="1" applyFill="1" applyBorder="1" applyAlignment="1" applyProtection="1">
      <alignment horizontal="center" vertical="top"/>
      <protection locked="0"/>
    </xf>
    <xf numFmtId="0" fontId="48" fillId="19" borderId="29" xfId="0" applyFont="1" applyFill="1" applyBorder="1" applyAlignment="1" applyProtection="1">
      <alignment horizontal="center" vertical="top"/>
      <protection locked="0"/>
    </xf>
    <xf numFmtId="2" fontId="31" fillId="2" borderId="33" xfId="2" applyNumberFormat="1" applyFont="1" applyFill="1" applyBorder="1" applyAlignment="1">
      <alignment horizontal="center" vertical="center"/>
    </xf>
    <xf numFmtId="2" fontId="31" fillId="2" borderId="30" xfId="2" applyNumberFormat="1" applyFont="1" applyFill="1" applyBorder="1" applyAlignment="1">
      <alignment horizontal="center" vertical="center"/>
    </xf>
    <xf numFmtId="2" fontId="31" fillId="2" borderId="37" xfId="2" applyNumberFormat="1" applyFont="1" applyFill="1" applyBorder="1" applyAlignment="1">
      <alignment horizontal="center" vertical="center"/>
    </xf>
    <xf numFmtId="0" fontId="30" fillId="13" borderId="33" xfId="2" applyFont="1" applyFill="1" applyBorder="1" applyAlignment="1" applyProtection="1">
      <alignment horizontal="center" vertical="top" wrapText="1"/>
      <protection locked="0"/>
    </xf>
    <xf numFmtId="0" fontId="30" fillId="13" borderId="30" xfId="2" applyFont="1" applyFill="1" applyBorder="1" applyAlignment="1" applyProtection="1">
      <alignment horizontal="center" vertical="top" wrapText="1"/>
      <protection locked="0"/>
    </xf>
    <xf numFmtId="0" fontId="30" fillId="13" borderId="37" xfId="2" applyFont="1" applyFill="1" applyBorder="1" applyAlignment="1" applyProtection="1">
      <alignment horizontal="center" vertical="top" wrapText="1"/>
      <protection locked="0"/>
    </xf>
    <xf numFmtId="0" fontId="34" fillId="5" borderId="33" xfId="2" applyFont="1" applyFill="1" applyBorder="1" applyAlignment="1">
      <alignment horizontal="left" vertical="center" wrapText="1"/>
    </xf>
    <xf numFmtId="0" fontId="34" fillId="5" borderId="30" xfId="2" applyFont="1" applyFill="1" applyBorder="1" applyAlignment="1">
      <alignment horizontal="left" vertical="center" wrapText="1"/>
    </xf>
    <xf numFmtId="0" fontId="34" fillId="5" borderId="37" xfId="2" applyFont="1" applyFill="1" applyBorder="1" applyAlignment="1">
      <alignment horizontal="left" vertical="center" wrapText="1"/>
    </xf>
    <xf numFmtId="0" fontId="56" fillId="18" borderId="0" xfId="2" applyFont="1" applyFill="1" applyAlignment="1">
      <alignment horizontal="right" vertical="center"/>
    </xf>
    <xf numFmtId="0" fontId="55" fillId="12" borderId="42" xfId="2" applyFont="1" applyFill="1" applyBorder="1" applyAlignment="1">
      <alignment horizontal="right" vertical="top"/>
    </xf>
    <xf numFmtId="0" fontId="34" fillId="0" borderId="1" xfId="2" applyFont="1" applyBorder="1" applyAlignment="1">
      <alignment horizontal="center" vertical="center"/>
    </xf>
    <xf numFmtId="0" fontId="32" fillId="0" borderId="2" xfId="2" applyFont="1" applyBorder="1" applyAlignment="1">
      <alignment horizontal="center" vertical="center" textRotation="90"/>
    </xf>
    <xf numFmtId="0" fontId="32" fillId="0" borderId="1" xfId="2" applyFont="1" applyBorder="1" applyAlignment="1">
      <alignment horizontal="center" vertical="center" textRotation="90"/>
    </xf>
    <xf numFmtId="0" fontId="46" fillId="0" borderId="47" xfId="1" applyNumberFormat="1" applyFont="1" applyFill="1" applyBorder="1" applyAlignment="1" applyProtection="1">
      <alignment horizontal="right" vertical="center"/>
    </xf>
    <xf numFmtId="0" fontId="43" fillId="16" borderId="41" xfId="2" applyFont="1" applyFill="1" applyBorder="1" applyAlignment="1">
      <alignment horizontal="center" vertical="center"/>
    </xf>
    <xf numFmtId="0" fontId="43" fillId="16" borderId="42" xfId="2" applyFont="1" applyFill="1" applyBorder="1" applyAlignment="1">
      <alignment horizontal="center" vertical="center"/>
    </xf>
    <xf numFmtId="0" fontId="43" fillId="16" borderId="43" xfId="2" applyFont="1" applyFill="1" applyBorder="1" applyAlignment="1">
      <alignment horizontal="center" vertical="center"/>
    </xf>
    <xf numFmtId="164" fontId="43" fillId="16" borderId="46" xfId="2" applyNumberFormat="1" applyFont="1" applyFill="1" applyBorder="1" applyAlignment="1">
      <alignment horizontal="center" vertical="center" wrapText="1"/>
    </xf>
    <xf numFmtId="164" fontId="43" fillId="16" borderId="47" xfId="2" applyNumberFormat="1" applyFont="1" applyFill="1" applyBorder="1" applyAlignment="1">
      <alignment horizontal="center" vertical="center" wrapText="1"/>
    </xf>
    <xf numFmtId="164" fontId="43" fillId="16" borderId="48" xfId="2" applyNumberFormat="1" applyFont="1" applyFill="1" applyBorder="1" applyAlignment="1">
      <alignment horizontal="center" vertical="center" wrapText="1"/>
    </xf>
    <xf numFmtId="164" fontId="52" fillId="6" borderId="1" xfId="2" applyNumberFormat="1" applyFont="1" applyFill="1" applyBorder="1" applyAlignment="1">
      <alignment horizontal="left" vertical="center"/>
    </xf>
    <xf numFmtId="164" fontId="52" fillId="6" borderId="3" xfId="2" applyNumberFormat="1" applyFont="1" applyFill="1" applyBorder="1" applyAlignment="1">
      <alignment horizontal="left" vertical="center"/>
    </xf>
    <xf numFmtId="164" fontId="52" fillId="6" borderId="4" xfId="2" applyNumberFormat="1" applyFont="1" applyFill="1" applyBorder="1" applyAlignment="1">
      <alignment horizontal="left" vertical="center"/>
    </xf>
    <xf numFmtId="164" fontId="52" fillId="6" borderId="2" xfId="2" applyNumberFormat="1" applyFont="1" applyFill="1" applyBorder="1" applyAlignment="1">
      <alignment horizontal="left" vertical="center"/>
    </xf>
    <xf numFmtId="0" fontId="34" fillId="0" borderId="5" xfId="2" applyFont="1" applyBorder="1" applyAlignment="1">
      <alignment horizontal="center" vertical="center" wrapText="1"/>
    </xf>
    <xf numFmtId="0" fontId="34" fillId="0" borderId="11" xfId="2" applyFont="1" applyBorder="1" applyAlignment="1">
      <alignment horizontal="center" vertical="center" wrapText="1"/>
    </xf>
    <xf numFmtId="0" fontId="34" fillId="0" borderId="7" xfId="2" applyFont="1" applyBorder="1" applyAlignment="1">
      <alignment horizontal="center" vertical="center" wrapText="1"/>
    </xf>
    <xf numFmtId="0" fontId="31" fillId="0" borderId="5" xfId="2" applyFont="1" applyBorder="1" applyAlignment="1">
      <alignment horizontal="center" vertical="center" wrapText="1"/>
    </xf>
    <xf numFmtId="0" fontId="31" fillId="0" borderId="11" xfId="2" applyFont="1" applyBorder="1" applyAlignment="1">
      <alignment horizontal="center" vertical="center" wrapText="1"/>
    </xf>
    <xf numFmtId="0" fontId="31" fillId="0" borderId="7" xfId="2" applyFont="1" applyBorder="1" applyAlignment="1">
      <alignment horizontal="center" vertical="center" wrapText="1"/>
    </xf>
    <xf numFmtId="0" fontId="31" fillId="2" borderId="33" xfId="2" applyFont="1" applyFill="1" applyBorder="1" applyAlignment="1">
      <alignment horizontal="center" vertical="center"/>
    </xf>
    <xf numFmtId="0" fontId="31" fillId="2" borderId="30" xfId="2" applyFont="1" applyFill="1" applyBorder="1" applyAlignment="1">
      <alignment horizontal="center" vertical="center"/>
    </xf>
    <xf numFmtId="0" fontId="31" fillId="2" borderId="37" xfId="2" applyFont="1" applyFill="1" applyBorder="1" applyAlignment="1">
      <alignment horizontal="center" vertical="center"/>
    </xf>
    <xf numFmtId="0" fontId="31" fillId="0" borderId="10" xfId="2" applyFont="1" applyBorder="1" applyAlignment="1">
      <alignment horizontal="center" vertical="center" wrapText="1"/>
    </xf>
    <xf numFmtId="0" fontId="31" fillId="0" borderId="39" xfId="2" applyFont="1" applyBorder="1" applyAlignment="1">
      <alignment horizontal="center" vertical="center" wrapText="1"/>
    </xf>
    <xf numFmtId="0" fontId="31" fillId="0" borderId="20" xfId="2" applyFont="1" applyBorder="1" applyAlignment="1">
      <alignment horizontal="center" vertical="center" wrapText="1"/>
    </xf>
    <xf numFmtId="14" fontId="48" fillId="19" borderId="51" xfId="0" applyNumberFormat="1" applyFont="1" applyFill="1" applyBorder="1" applyAlignment="1" applyProtection="1">
      <alignment horizontal="center" vertical="top" wrapText="1"/>
      <protection locked="0"/>
    </xf>
    <xf numFmtId="14" fontId="48" fillId="19" borderId="52" xfId="0" applyNumberFormat="1" applyFont="1" applyFill="1" applyBorder="1" applyAlignment="1" applyProtection="1">
      <alignment horizontal="center" vertical="top" wrapText="1"/>
      <protection locked="0"/>
    </xf>
    <xf numFmtId="14" fontId="48" fillId="19" borderId="53" xfId="0" applyNumberFormat="1" applyFont="1" applyFill="1" applyBorder="1" applyAlignment="1" applyProtection="1">
      <alignment horizontal="center" vertical="top" wrapText="1"/>
      <protection locked="0"/>
    </xf>
    <xf numFmtId="0" fontId="31" fillId="0" borderId="1" xfId="2" applyFont="1" applyBorder="1" applyAlignment="1">
      <alignment horizontal="center" vertical="center" wrapText="1"/>
    </xf>
    <xf numFmtId="0" fontId="34" fillId="0" borderId="23" xfId="2" applyFont="1" applyBorder="1" applyAlignment="1">
      <alignment horizontal="center" vertical="center" wrapText="1"/>
    </xf>
    <xf numFmtId="164" fontId="49" fillId="6" borderId="1" xfId="2" applyNumberFormat="1" applyFont="1" applyFill="1" applyBorder="1" applyAlignment="1">
      <alignment horizontal="center" vertical="center"/>
    </xf>
    <xf numFmtId="164" fontId="31" fillId="6" borderId="1" xfId="2" applyNumberFormat="1" applyFont="1" applyFill="1" applyBorder="1" applyAlignment="1">
      <alignment horizontal="center" vertical="center"/>
    </xf>
    <xf numFmtId="164" fontId="59" fillId="0" borderId="0" xfId="2" applyNumberFormat="1" applyFont="1" applyAlignment="1">
      <alignment horizontal="center" vertical="center"/>
    </xf>
    <xf numFmtId="0" fontId="60" fillId="16" borderId="41" xfId="2" applyFont="1" applyFill="1" applyBorder="1" applyAlignment="1">
      <alignment horizontal="center" vertical="center"/>
    </xf>
    <xf numFmtId="0" fontId="60" fillId="16" borderId="42" xfId="2" applyFont="1" applyFill="1" applyBorder="1" applyAlignment="1">
      <alignment horizontal="center" vertical="center"/>
    </xf>
    <xf numFmtId="0" fontId="60" fillId="16" borderId="43" xfId="2" applyFont="1" applyFill="1" applyBorder="1" applyAlignment="1">
      <alignment horizontal="center" vertical="center"/>
    </xf>
    <xf numFmtId="164" fontId="34" fillId="16" borderId="46" xfId="2" applyNumberFormat="1" applyFont="1" applyFill="1" applyBorder="1" applyAlignment="1">
      <alignment horizontal="center" vertical="center"/>
    </xf>
    <xf numFmtId="164" fontId="34" fillId="16" borderId="47" xfId="2" applyNumberFormat="1" applyFont="1" applyFill="1" applyBorder="1" applyAlignment="1">
      <alignment horizontal="center" vertical="center"/>
    </xf>
    <xf numFmtId="164" fontId="34" fillId="16" borderId="48" xfId="2" applyNumberFormat="1" applyFont="1" applyFill="1" applyBorder="1" applyAlignment="1">
      <alignment horizontal="center" vertical="center"/>
    </xf>
    <xf numFmtId="0" fontId="29" fillId="0" borderId="0" xfId="2" applyFont="1" applyAlignment="1">
      <alignment horizontal="left" vertical="center"/>
    </xf>
  </cellXfs>
  <cellStyles count="4">
    <cellStyle name="Normal" xfId="0" builtinId="0"/>
    <cellStyle name="Normal 2" xfId="2" xr:uid="{00000000-0005-0000-0000-000001000000}"/>
    <cellStyle name="Normal 3" xfId="3" xr:uid="{00000000-0005-0000-0000-000002000000}"/>
    <cellStyle name="Pourcentage" xfId="1" builtinId="5"/>
  </cellStyles>
  <dxfs count="84">
    <dxf>
      <font>
        <color rgb="FFFF0000"/>
      </font>
    </dxf>
    <dxf>
      <font>
        <color rgb="FFFF0000"/>
      </font>
    </dxf>
    <dxf>
      <font>
        <color rgb="FFFF0000"/>
      </font>
    </dxf>
    <dxf>
      <font>
        <color rgb="FFFF0000"/>
      </font>
    </dxf>
    <dxf>
      <font>
        <color rgb="FFFF0000"/>
      </font>
    </dxf>
    <dxf>
      <font>
        <color rgb="FFFF0000"/>
      </font>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00B050"/>
          <bgColor rgb="FF00B050"/>
        </patternFill>
      </fill>
    </dxf>
    <dxf>
      <fill>
        <patternFill patternType="solid">
          <fgColor indexed="2"/>
          <bgColor indexed="2"/>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00B050"/>
          <bgColor rgb="FF00B050"/>
        </patternFill>
      </fill>
    </dxf>
    <dxf>
      <fill>
        <patternFill patternType="solid">
          <fgColor indexed="2"/>
          <bgColor indexed="2"/>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FFFF00"/>
        </patternFill>
      </fill>
    </dxf>
    <dxf>
      <font>
        <color rgb="FFFF0000"/>
      </font>
    </dxf>
    <dxf>
      <font>
        <strike val="0"/>
        <color rgb="FFFF0000"/>
      </font>
    </dxf>
    <dxf>
      <font>
        <color rgb="FFFF0000"/>
      </font>
    </dxf>
    <dxf>
      <fill>
        <patternFill>
          <bgColor rgb="FFFF0000"/>
        </patternFill>
      </fill>
    </dxf>
    <dxf>
      <fill>
        <patternFill>
          <bgColor rgb="FFFF0000"/>
        </patternFill>
      </fill>
    </dxf>
    <dxf>
      <fill>
        <patternFill>
          <bgColor rgb="FFFFFF00"/>
        </patternFill>
      </fill>
    </dxf>
    <dxf>
      <fill>
        <patternFill>
          <bgColor rgb="FFFFFF00"/>
        </patternFill>
      </fill>
    </dxf>
    <dxf>
      <fill>
        <patternFill patternType="solid">
          <fgColor rgb="FF00B050"/>
          <bgColor rgb="FF00B050"/>
        </patternFill>
      </fill>
    </dxf>
    <dxf>
      <fill>
        <patternFill patternType="solid">
          <fgColor indexed="2"/>
          <bgColor indexed="2"/>
        </patternFill>
      </fill>
    </dxf>
    <dxf>
      <fill>
        <patternFill>
          <bgColor rgb="FF92D050"/>
        </patternFill>
      </fill>
    </dxf>
    <dxf>
      <fill>
        <patternFill>
          <bgColor theme="4" tint="0.39994506668294322"/>
        </patternFill>
      </fill>
    </dxf>
    <dxf>
      <fill>
        <patternFill>
          <bgColor theme="5" tint="0.59996337778862885"/>
        </patternFill>
      </fill>
    </dxf>
    <dxf>
      <fill>
        <patternFill>
          <bgColor rgb="FFFF0000"/>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theme="4" tint="0.39994506668294322"/>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3.2006729328603815E-2"/>
          <c:y val="7.3997832663226126E-2"/>
          <c:w val="0.92073990600709543"/>
          <c:h val="0.8663503268702315"/>
        </c:manualLayout>
      </c:layout>
      <c:pieChart>
        <c:varyColors val="1"/>
        <c:ser>
          <c:idx val="0"/>
          <c:order val="0"/>
          <c:explosion val="2"/>
          <c:dPt>
            <c:idx val="0"/>
            <c:bubble3D val="0"/>
            <c:spPr>
              <a:solidFill>
                <a:schemeClr val="accent1"/>
              </a:solidFill>
            </c:spPr>
            <c:extLst>
              <c:ext xmlns:c16="http://schemas.microsoft.com/office/drawing/2014/chart" uri="{C3380CC4-5D6E-409C-BE32-E72D297353CC}">
                <c16:uniqueId val="{00000001-9FB6-4F06-81D9-4A1735F652E5}"/>
              </c:ext>
            </c:extLst>
          </c:dPt>
          <c:dPt>
            <c:idx val="1"/>
            <c:bubble3D val="0"/>
            <c:spPr>
              <a:solidFill>
                <a:srgbClr val="C00000"/>
              </a:solidFill>
            </c:spPr>
            <c:extLst>
              <c:ext xmlns:c16="http://schemas.microsoft.com/office/drawing/2014/chart" uri="{C3380CC4-5D6E-409C-BE32-E72D297353CC}">
                <c16:uniqueId val="{00000003-9FB6-4F06-81D9-4A1735F652E5}"/>
              </c:ext>
            </c:extLst>
          </c:dPt>
          <c:dPt>
            <c:idx val="2"/>
            <c:bubble3D val="0"/>
            <c:spPr>
              <a:solidFill>
                <a:schemeClr val="accent6"/>
              </a:solidFill>
            </c:spPr>
            <c:extLst>
              <c:ext xmlns:c16="http://schemas.microsoft.com/office/drawing/2014/chart" uri="{C3380CC4-5D6E-409C-BE32-E72D297353CC}">
                <c16:uniqueId val="{00000005-9FB6-4F06-81D9-4A1735F652E5}"/>
              </c:ext>
            </c:extLst>
          </c:dPt>
          <c:dLbls>
            <c:dLbl>
              <c:idx val="0"/>
              <c:layout>
                <c:manualLayout>
                  <c:x val="-0.2361523735129529"/>
                  <c:y val="0.19599467794717434"/>
                </c:manualLayout>
              </c:layout>
              <c:spPr>
                <a:ln>
                  <a:solidFill>
                    <a:schemeClr val="accent1"/>
                  </a:solidFill>
                </a:ln>
              </c:spPr>
              <c:txPr>
                <a:bodyPr/>
                <a:lstStyle/>
                <a:p>
                  <a:pPr>
                    <a:defRPr sz="1800" b="1"/>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FB6-4F06-81D9-4A1735F652E5}"/>
                </c:ext>
              </c:extLst>
            </c:dLbl>
            <c:dLbl>
              <c:idx val="1"/>
              <c:spPr>
                <a:noFill/>
                <a:ln>
                  <a:noFill/>
                </a:ln>
                <a:effectLst/>
              </c:spPr>
              <c:txPr>
                <a:bodyPr/>
                <a:lstStyle/>
                <a:p>
                  <a:pPr>
                    <a:defRPr sz="1800" b="1"/>
                  </a:pPr>
                  <a:endParaRPr lang="fr-FR"/>
                </a:p>
              </c:txPr>
              <c:showLegendKey val="0"/>
              <c:showVal val="0"/>
              <c:showCatName val="1"/>
              <c:showSerName val="0"/>
              <c:showPercent val="1"/>
              <c:showBubbleSize val="0"/>
              <c:extLst>
                <c:ext xmlns:c16="http://schemas.microsoft.com/office/drawing/2014/chart" uri="{C3380CC4-5D6E-409C-BE32-E72D297353CC}">
                  <c16:uniqueId val="{00000003-9FB6-4F06-81D9-4A1735F652E5}"/>
                </c:ext>
              </c:extLst>
            </c:dLbl>
            <c:dLbl>
              <c:idx val="2"/>
              <c:layout>
                <c:manualLayout>
                  <c:x val="0.22819130885761491"/>
                  <c:y val="-8.0456932860626149E-2"/>
                </c:manualLayout>
              </c:layout>
              <c:spPr>
                <a:noFill/>
                <a:ln>
                  <a:noFill/>
                </a:ln>
                <a:effectLst/>
              </c:spPr>
              <c:txPr>
                <a:bodyPr/>
                <a:lstStyle/>
                <a:p>
                  <a:pPr>
                    <a:defRPr sz="1800" b="1"/>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FB6-4F06-81D9-4A1735F652E5}"/>
                </c:ext>
              </c:extLst>
            </c:dLbl>
            <c:spPr>
              <a:noFill/>
              <a:ln>
                <a:noFill/>
              </a:ln>
              <a:effectLst/>
            </c:spPr>
            <c:txPr>
              <a:bodyPr/>
              <a:lstStyle/>
              <a:p>
                <a:pPr>
                  <a:defRPr sz="1400" b="1"/>
                </a:pPr>
                <a:endParaRPr lang="fr-FR"/>
              </a:p>
            </c:txPr>
            <c:showLegendKey val="0"/>
            <c:showVal val="0"/>
            <c:showCatName val="1"/>
            <c:showSerName val="0"/>
            <c:showPercent val="1"/>
            <c:showBubbleSize val="0"/>
            <c:showLeaderLines val="1"/>
            <c:extLst>
              <c:ext xmlns:c15="http://schemas.microsoft.com/office/drawing/2012/chart" uri="{CE6537A1-D6FC-4f65-9D91-7224C49458BB}"/>
            </c:extLst>
          </c:dLbls>
          <c:cat>
            <c:strRef>
              <c:f>'Grille totale'!$J$11:$L$11</c:f>
              <c:strCache>
                <c:ptCount val="3"/>
                <c:pt idx="0">
                  <c:v>RP1</c:v>
                </c:pt>
                <c:pt idx="1">
                  <c:v>RP2</c:v>
                </c:pt>
                <c:pt idx="2">
                  <c:v>SP</c:v>
                </c:pt>
              </c:strCache>
            </c:strRef>
          </c:cat>
          <c:val>
            <c:numRef>
              <c:f>('Grille totale'!$N$9:$O$9,'Grille totale'!$P$8)</c:f>
              <c:numCache>
                <c:formatCode>0.0%</c:formatCode>
                <c:ptCount val="3"/>
                <c:pt idx="0">
                  <c:v>0.25</c:v>
                </c:pt>
                <c:pt idx="1">
                  <c:v>0.15</c:v>
                </c:pt>
                <c:pt idx="2">
                  <c:v>0.60000000000000009</c:v>
                </c:pt>
              </c:numCache>
            </c:numRef>
          </c:val>
          <c:extLst>
            <c:ext xmlns:c16="http://schemas.microsoft.com/office/drawing/2014/chart" uri="{C3380CC4-5D6E-409C-BE32-E72D297353CC}">
              <c16:uniqueId val="{00000006-9FB6-4F06-81D9-4A1735F652E5}"/>
            </c:ext>
          </c:extLst>
        </c:ser>
        <c:dLbls>
          <c:showLegendKey val="0"/>
          <c:showVal val="0"/>
          <c:showCatName val="1"/>
          <c:showSerName val="0"/>
          <c:showPercent val="1"/>
          <c:showBubbleSize val="0"/>
          <c:showLeaderLines val="1"/>
        </c:dLbls>
        <c:firstSliceAng val="0"/>
      </c:pieChart>
    </c:plotArea>
    <c:plotVisOnly val="1"/>
    <c:dispBlanksAs val="zero"/>
    <c:showDLblsOverMax val="0"/>
  </c:chart>
  <c:spPr>
    <a:ln>
      <a:noFill/>
    </a:ln>
  </c:spPr>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24</xdr:col>
      <xdr:colOff>33936</xdr:colOff>
      <xdr:row>0</xdr:row>
      <xdr:rowOff>145676</xdr:rowOff>
    </xdr:from>
    <xdr:to>
      <xdr:col>24</xdr:col>
      <xdr:colOff>2532849</xdr:colOff>
      <xdr:row>10</xdr:row>
      <xdr:rowOff>246529</xdr:rowOff>
    </xdr:to>
    <xdr:graphicFrame macro="">
      <xdr:nvGraphicFramePr>
        <xdr:cNvPr id="2" name="Graphique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57976</xdr:colOff>
      <xdr:row>15</xdr:row>
      <xdr:rowOff>1225825</xdr:rowOff>
    </xdr:from>
    <xdr:to>
      <xdr:col>8</xdr:col>
      <xdr:colOff>232081</xdr:colOff>
      <xdr:row>16</xdr:row>
      <xdr:rowOff>141482</xdr:rowOff>
    </xdr:to>
    <xdr:sp macro="" textlink="">
      <xdr:nvSpPr>
        <xdr:cNvPr id="3" name="Flèche à angle droit 1">
          <a:extLst>
            <a:ext uri="{FF2B5EF4-FFF2-40B4-BE49-F238E27FC236}">
              <a16:creationId xmlns:a16="http://schemas.microsoft.com/office/drawing/2014/main" id="{9DA693F9-06CF-42BE-AB59-9189403725FC}"/>
            </a:ext>
          </a:extLst>
        </xdr:cNvPr>
        <xdr:cNvSpPr/>
      </xdr:nvSpPr>
      <xdr:spPr bwMode="auto">
        <a:xfrm>
          <a:off x="11438280" y="12018064"/>
          <a:ext cx="1366801" cy="365114"/>
        </a:xfrm>
        <a:prstGeom prst="bentUpArrow">
          <a:avLst>
            <a:gd name="adj1" fmla="val 25000"/>
            <a:gd name="adj2" fmla="val 28132"/>
            <a:gd name="adj3" fmla="val 32831"/>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twoCellAnchor>
    <xdr:from>
      <xdr:col>6</xdr:col>
      <xdr:colOff>289831</xdr:colOff>
      <xdr:row>18</xdr:row>
      <xdr:rowOff>43543</xdr:rowOff>
    </xdr:from>
    <xdr:to>
      <xdr:col>8</xdr:col>
      <xdr:colOff>240491</xdr:colOff>
      <xdr:row>18</xdr:row>
      <xdr:rowOff>258535</xdr:rowOff>
    </xdr:to>
    <xdr:sp macro="" textlink="">
      <xdr:nvSpPr>
        <xdr:cNvPr id="2" name="Flèche : droite 1">
          <a:extLst>
            <a:ext uri="{FF2B5EF4-FFF2-40B4-BE49-F238E27FC236}">
              <a16:creationId xmlns:a16="http://schemas.microsoft.com/office/drawing/2014/main" id="{F6087062-6321-4678-ADDB-64406A0836D6}"/>
            </a:ext>
          </a:extLst>
        </xdr:cNvPr>
        <xdr:cNvSpPr/>
      </xdr:nvSpPr>
      <xdr:spPr bwMode="auto">
        <a:xfrm>
          <a:off x="12262756" y="12787993"/>
          <a:ext cx="541210" cy="21499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1</xdr:col>
      <xdr:colOff>19878</xdr:colOff>
      <xdr:row>12</xdr:row>
      <xdr:rowOff>19879</xdr:rowOff>
    </xdr:from>
    <xdr:to>
      <xdr:col>2</xdr:col>
      <xdr:colOff>34</xdr:colOff>
      <xdr:row>13</xdr:row>
      <xdr:rowOff>1470661</xdr:rowOff>
    </xdr:to>
    <xdr:sp macro="" textlink="">
      <xdr:nvSpPr>
        <xdr:cNvPr id="4" name="Cadre 3">
          <a:extLst>
            <a:ext uri="{FF2B5EF4-FFF2-40B4-BE49-F238E27FC236}">
              <a16:creationId xmlns:a16="http://schemas.microsoft.com/office/drawing/2014/main" id="{3D2A52CB-799A-2CD3-5A6F-B0BAE6A4BDC1}"/>
            </a:ext>
          </a:extLst>
        </xdr:cNvPr>
        <xdr:cNvSpPr/>
      </xdr:nvSpPr>
      <xdr:spPr bwMode="auto">
        <a:xfrm>
          <a:off x="264807" y="6578522"/>
          <a:ext cx="755763" cy="2893139"/>
        </a:xfrm>
        <a:prstGeom prst="fram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1</xdr:col>
      <xdr:colOff>33130</xdr:colOff>
      <xdr:row>14</xdr:row>
      <xdr:rowOff>91439</xdr:rowOff>
    </xdr:from>
    <xdr:to>
      <xdr:col>1</xdr:col>
      <xdr:colOff>786555</xdr:colOff>
      <xdr:row>14</xdr:row>
      <xdr:rowOff>1199322</xdr:rowOff>
    </xdr:to>
    <xdr:sp macro="" textlink="">
      <xdr:nvSpPr>
        <xdr:cNvPr id="5" name="Cadre 4">
          <a:extLst>
            <a:ext uri="{FF2B5EF4-FFF2-40B4-BE49-F238E27FC236}">
              <a16:creationId xmlns:a16="http://schemas.microsoft.com/office/drawing/2014/main" id="{240312FA-4F14-3995-0237-D075CBFE4902}"/>
            </a:ext>
          </a:extLst>
        </xdr:cNvPr>
        <xdr:cNvSpPr/>
      </xdr:nvSpPr>
      <xdr:spPr bwMode="auto">
        <a:xfrm>
          <a:off x="284590" y="9395459"/>
          <a:ext cx="753425" cy="1107883"/>
        </a:xfrm>
        <a:prstGeom prst="fram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1</xdr:col>
      <xdr:colOff>257322</xdr:colOff>
      <xdr:row>13</xdr:row>
      <xdr:rowOff>1424354</xdr:rowOff>
    </xdr:from>
    <xdr:to>
      <xdr:col>1</xdr:col>
      <xdr:colOff>508782</xdr:colOff>
      <xdr:row>14</xdr:row>
      <xdr:rowOff>146541</xdr:rowOff>
    </xdr:to>
    <xdr:sp macro="" textlink="">
      <xdr:nvSpPr>
        <xdr:cNvPr id="6" name="ZoneTexte 5">
          <a:extLst>
            <a:ext uri="{FF2B5EF4-FFF2-40B4-BE49-F238E27FC236}">
              <a16:creationId xmlns:a16="http://schemas.microsoft.com/office/drawing/2014/main" id="{A57414F6-92FF-5111-74A4-3EB6D293712E}"/>
            </a:ext>
          </a:extLst>
        </xdr:cNvPr>
        <xdr:cNvSpPr txBox="1"/>
      </xdr:nvSpPr>
      <xdr:spPr>
        <a:xfrm>
          <a:off x="509368" y="9167446"/>
          <a:ext cx="251460" cy="28721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1"/>
            <a:t>ou</a:t>
          </a:r>
        </a:p>
      </xdr:txBody>
    </xdr:sp>
    <xdr:clientData/>
  </xdr:twoCellAnchor>
  <xdr:twoCellAnchor>
    <xdr:from>
      <xdr:col>6</xdr:col>
      <xdr:colOff>288470</xdr:colOff>
      <xdr:row>19</xdr:row>
      <xdr:rowOff>32657</xdr:rowOff>
    </xdr:from>
    <xdr:to>
      <xdr:col>8</xdr:col>
      <xdr:colOff>236409</xdr:colOff>
      <xdr:row>19</xdr:row>
      <xdr:rowOff>247649</xdr:rowOff>
    </xdr:to>
    <xdr:sp macro="" textlink="">
      <xdr:nvSpPr>
        <xdr:cNvPr id="7" name="Flèche : droite 6">
          <a:extLst>
            <a:ext uri="{FF2B5EF4-FFF2-40B4-BE49-F238E27FC236}">
              <a16:creationId xmlns:a16="http://schemas.microsoft.com/office/drawing/2014/main" id="{C2AA3315-EE83-49AD-8A91-65243EDF68BE}"/>
            </a:ext>
          </a:extLst>
        </xdr:cNvPr>
        <xdr:cNvSpPr/>
      </xdr:nvSpPr>
      <xdr:spPr bwMode="auto">
        <a:xfrm>
          <a:off x="8874577" y="13041086"/>
          <a:ext cx="546653" cy="21499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6</xdr:col>
      <xdr:colOff>287532</xdr:colOff>
      <xdr:row>17</xdr:row>
      <xdr:rowOff>24494</xdr:rowOff>
    </xdr:from>
    <xdr:to>
      <xdr:col>8</xdr:col>
      <xdr:colOff>238192</xdr:colOff>
      <xdr:row>17</xdr:row>
      <xdr:rowOff>239486</xdr:rowOff>
    </xdr:to>
    <xdr:sp macro="" textlink="">
      <xdr:nvSpPr>
        <xdr:cNvPr id="8" name="Flèche : droite 7">
          <a:extLst>
            <a:ext uri="{FF2B5EF4-FFF2-40B4-BE49-F238E27FC236}">
              <a16:creationId xmlns:a16="http://schemas.microsoft.com/office/drawing/2014/main" id="{5B5F8F64-2D9F-4473-87C9-9CA1E5C295F7}"/>
            </a:ext>
          </a:extLst>
        </xdr:cNvPr>
        <xdr:cNvSpPr/>
      </xdr:nvSpPr>
      <xdr:spPr bwMode="auto">
        <a:xfrm>
          <a:off x="12157653" y="12452977"/>
          <a:ext cx="541867" cy="21499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27215</xdr:colOff>
      <xdr:row>25</xdr:row>
      <xdr:rowOff>1143000</xdr:rowOff>
    </xdr:from>
    <xdr:to>
      <xdr:col>8</xdr:col>
      <xdr:colOff>211341</xdr:colOff>
      <xdr:row>26</xdr:row>
      <xdr:rowOff>163773</xdr:rowOff>
    </xdr:to>
    <xdr:sp macro="" textlink="">
      <xdr:nvSpPr>
        <xdr:cNvPr id="3" name="Flèche à angle droit 1">
          <a:extLst>
            <a:ext uri="{FF2B5EF4-FFF2-40B4-BE49-F238E27FC236}">
              <a16:creationId xmlns:a16="http://schemas.microsoft.com/office/drawing/2014/main" id="{C7114DE3-D392-4D37-AC82-64B2B130CD2A}"/>
            </a:ext>
          </a:extLst>
        </xdr:cNvPr>
        <xdr:cNvSpPr/>
      </xdr:nvSpPr>
      <xdr:spPr bwMode="auto">
        <a:xfrm>
          <a:off x="7225394" y="17199429"/>
          <a:ext cx="1544840" cy="422308"/>
        </a:xfrm>
        <a:prstGeom prst="bentUpArrow">
          <a:avLst>
            <a:gd name="adj1" fmla="val 25000"/>
            <a:gd name="adj2" fmla="val 23369"/>
            <a:gd name="adj3" fmla="val 3478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twoCellAnchor>
    <xdr:from>
      <xdr:col>7</xdr:col>
      <xdr:colOff>57152</xdr:colOff>
      <xdr:row>29</xdr:row>
      <xdr:rowOff>6801</xdr:rowOff>
    </xdr:from>
    <xdr:to>
      <xdr:col>8</xdr:col>
      <xdr:colOff>209197</xdr:colOff>
      <xdr:row>29</xdr:row>
      <xdr:rowOff>234044</xdr:rowOff>
    </xdr:to>
    <xdr:sp macro="" textlink="">
      <xdr:nvSpPr>
        <xdr:cNvPr id="9" name="Flèche : droite 8">
          <a:extLst>
            <a:ext uri="{FF2B5EF4-FFF2-40B4-BE49-F238E27FC236}">
              <a16:creationId xmlns:a16="http://schemas.microsoft.com/office/drawing/2014/main" id="{625199B2-3E16-4305-95D1-66B7E6C07A24}"/>
            </a:ext>
          </a:extLst>
        </xdr:cNvPr>
        <xdr:cNvSpPr/>
      </xdr:nvSpPr>
      <xdr:spPr bwMode="auto">
        <a:xfrm>
          <a:off x="8820152" y="15260408"/>
          <a:ext cx="492224" cy="227243"/>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7</xdr:col>
      <xdr:colOff>54429</xdr:colOff>
      <xdr:row>27</xdr:row>
      <xdr:rowOff>12083</xdr:rowOff>
    </xdr:from>
    <xdr:to>
      <xdr:col>8</xdr:col>
      <xdr:colOff>206474</xdr:colOff>
      <xdr:row>27</xdr:row>
      <xdr:rowOff>236125</xdr:rowOff>
    </xdr:to>
    <xdr:sp macro="" textlink="">
      <xdr:nvSpPr>
        <xdr:cNvPr id="10" name="Flèche : droite 9">
          <a:extLst>
            <a:ext uri="{FF2B5EF4-FFF2-40B4-BE49-F238E27FC236}">
              <a16:creationId xmlns:a16="http://schemas.microsoft.com/office/drawing/2014/main" id="{37282858-8E3F-4699-BCE1-AFB2445E0D10}"/>
            </a:ext>
          </a:extLst>
        </xdr:cNvPr>
        <xdr:cNvSpPr/>
      </xdr:nvSpPr>
      <xdr:spPr bwMode="auto">
        <a:xfrm>
          <a:off x="8817429" y="14635759"/>
          <a:ext cx="488221" cy="22404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7</xdr:col>
      <xdr:colOff>57153</xdr:colOff>
      <xdr:row>28</xdr:row>
      <xdr:rowOff>20407</xdr:rowOff>
    </xdr:from>
    <xdr:to>
      <xdr:col>8</xdr:col>
      <xdr:colOff>209198</xdr:colOff>
      <xdr:row>28</xdr:row>
      <xdr:rowOff>247650</xdr:rowOff>
    </xdr:to>
    <xdr:sp macro="" textlink="">
      <xdr:nvSpPr>
        <xdr:cNvPr id="2" name="Flèche : droite 1">
          <a:extLst>
            <a:ext uri="{FF2B5EF4-FFF2-40B4-BE49-F238E27FC236}">
              <a16:creationId xmlns:a16="http://schemas.microsoft.com/office/drawing/2014/main" id="{6765C78D-1DFC-43D9-A616-82E330106C91}"/>
            </a:ext>
          </a:extLst>
        </xdr:cNvPr>
        <xdr:cNvSpPr/>
      </xdr:nvSpPr>
      <xdr:spPr bwMode="auto">
        <a:xfrm>
          <a:off x="8275867" y="17981836"/>
          <a:ext cx="492224" cy="227243"/>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65077</xdr:colOff>
      <xdr:row>37</xdr:row>
      <xdr:rowOff>33129</xdr:rowOff>
    </xdr:from>
    <xdr:to>
      <xdr:col>8</xdr:col>
      <xdr:colOff>281608</xdr:colOff>
      <xdr:row>37</xdr:row>
      <xdr:rowOff>244928</xdr:rowOff>
    </xdr:to>
    <xdr:sp macro="" textlink="">
      <xdr:nvSpPr>
        <xdr:cNvPr id="6" name="Flèche : droite 5">
          <a:extLst>
            <a:ext uri="{FF2B5EF4-FFF2-40B4-BE49-F238E27FC236}">
              <a16:creationId xmlns:a16="http://schemas.microsoft.com/office/drawing/2014/main" id="{29962C13-12C7-E7C2-6C64-63D280EEB26F}"/>
            </a:ext>
          </a:extLst>
        </xdr:cNvPr>
        <xdr:cNvSpPr/>
      </xdr:nvSpPr>
      <xdr:spPr bwMode="auto">
        <a:xfrm>
          <a:off x="8828077" y="25974259"/>
          <a:ext cx="580966" cy="211799"/>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7</xdr:col>
      <xdr:colOff>68035</xdr:colOff>
      <xdr:row>38</xdr:row>
      <xdr:rowOff>19522</xdr:rowOff>
    </xdr:from>
    <xdr:to>
      <xdr:col>8</xdr:col>
      <xdr:colOff>284566</xdr:colOff>
      <xdr:row>38</xdr:row>
      <xdr:rowOff>231321</xdr:rowOff>
    </xdr:to>
    <xdr:sp macro="" textlink="">
      <xdr:nvSpPr>
        <xdr:cNvPr id="2" name="Flèche : droite 1">
          <a:extLst>
            <a:ext uri="{FF2B5EF4-FFF2-40B4-BE49-F238E27FC236}">
              <a16:creationId xmlns:a16="http://schemas.microsoft.com/office/drawing/2014/main" id="{BCBB2D51-0F3B-4496-A83C-E086BC0951C2}"/>
            </a:ext>
          </a:extLst>
        </xdr:cNvPr>
        <xdr:cNvSpPr/>
      </xdr:nvSpPr>
      <xdr:spPr bwMode="auto">
        <a:xfrm>
          <a:off x="8831035" y="26254093"/>
          <a:ext cx="583924" cy="211799"/>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7</xdr:col>
      <xdr:colOff>51470</xdr:colOff>
      <xdr:row>36</xdr:row>
      <xdr:rowOff>56734</xdr:rowOff>
    </xdr:from>
    <xdr:to>
      <xdr:col>8</xdr:col>
      <xdr:colOff>268001</xdr:colOff>
      <xdr:row>36</xdr:row>
      <xdr:rowOff>263090</xdr:rowOff>
    </xdr:to>
    <xdr:sp macro="" textlink="">
      <xdr:nvSpPr>
        <xdr:cNvPr id="4" name="Flèche : droite 3">
          <a:extLst>
            <a:ext uri="{FF2B5EF4-FFF2-40B4-BE49-F238E27FC236}">
              <a16:creationId xmlns:a16="http://schemas.microsoft.com/office/drawing/2014/main" id="{5C5993CA-74CC-4A60-BA37-87B62CDBF940}"/>
            </a:ext>
          </a:extLst>
        </xdr:cNvPr>
        <xdr:cNvSpPr/>
      </xdr:nvSpPr>
      <xdr:spPr bwMode="auto">
        <a:xfrm>
          <a:off x="8814470" y="25692591"/>
          <a:ext cx="583924" cy="206356"/>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4</xdr:col>
      <xdr:colOff>159152</xdr:colOff>
      <xdr:row>34</xdr:row>
      <xdr:rowOff>108857</xdr:rowOff>
    </xdr:from>
    <xdr:to>
      <xdr:col>8</xdr:col>
      <xdr:colOff>256192</xdr:colOff>
      <xdr:row>35</xdr:row>
      <xdr:rowOff>163772</xdr:rowOff>
    </xdr:to>
    <xdr:sp macro="" textlink="">
      <xdr:nvSpPr>
        <xdr:cNvPr id="5" name="Flèche à angle droit 1">
          <a:extLst>
            <a:ext uri="{FF2B5EF4-FFF2-40B4-BE49-F238E27FC236}">
              <a16:creationId xmlns:a16="http://schemas.microsoft.com/office/drawing/2014/main" id="{67ADAE9A-A4FB-4791-BC6D-6CEA5E217F9D}"/>
            </a:ext>
          </a:extLst>
        </xdr:cNvPr>
        <xdr:cNvSpPr/>
      </xdr:nvSpPr>
      <xdr:spPr bwMode="auto">
        <a:xfrm>
          <a:off x="9161262" y="23573202"/>
          <a:ext cx="1589509" cy="412267"/>
        </a:xfrm>
        <a:prstGeom prst="bentUpArrow">
          <a:avLst>
            <a:gd name="adj1" fmla="val 25000"/>
            <a:gd name="adj2" fmla="val 23369"/>
            <a:gd name="adj3" fmla="val 3478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0000"/>
        </a:solidFill>
        <a:ln>
          <a:solidFill>
            <a:srgbClr val="FF0000"/>
          </a:solidFill>
        </a:ln>
      </a:spPr>
      <a:bodyPr vertOverflow="clip" horzOverflow="clip" rtlCol="0" anchor="t"/>
      <a:lstStyle>
        <a:defPPr algn="l">
          <a:defRPr sz="1100" b="1" cap="none" spc="0">
            <a:ln w="18000">
              <a:solidFill>
                <a:schemeClr val="accent2">
                  <a:satMod val="140000"/>
                </a:schemeClr>
              </a:solidFill>
              <a:prstDash val="solid"/>
              <a:miter lim="800000"/>
            </a:ln>
            <a:no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56"/>
  <sheetViews>
    <sheetView showGridLines="0" topLeftCell="A22" zoomScale="70" zoomScaleNormal="70" workbookViewId="0">
      <selection activeCell="N17" sqref="N17"/>
    </sheetView>
  </sheetViews>
  <sheetFormatPr baseColWidth="10" defaultColWidth="11.42578125" defaultRowHeight="15" x14ac:dyDescent="0.25"/>
  <cols>
    <col min="1" max="1" width="8.5703125" style="2" bestFit="1" customWidth="1"/>
    <col min="2" max="2" width="10.140625" style="2" bestFit="1" customWidth="1"/>
    <col min="3" max="3" width="12.28515625" style="2" bestFit="1" customWidth="1"/>
    <col min="4" max="4" width="110.28515625" style="2" customWidth="1"/>
    <col min="5" max="5" width="4.28515625" style="2" hidden="1" customWidth="1"/>
    <col min="6" max="6" width="5.5703125" style="2" hidden="1" customWidth="1"/>
    <col min="7" max="7" width="5.140625" style="2" hidden="1" customWidth="1"/>
    <col min="8" max="8" width="6.85546875" style="3" hidden="1" customWidth="1"/>
    <col min="9" max="9" width="10" style="3" hidden="1" customWidth="1"/>
    <col min="10" max="12" width="5" style="2" customWidth="1"/>
    <col min="13" max="13" width="10.28515625" style="2" bestFit="1" customWidth="1"/>
    <col min="14" max="14" width="10.7109375" style="2" bestFit="1" customWidth="1"/>
    <col min="15" max="16" width="11.85546875" style="2" customWidth="1"/>
    <col min="17" max="17" width="12.28515625" style="2" bestFit="1" customWidth="1"/>
    <col min="18" max="18" width="12" style="2" bestFit="1" customWidth="1"/>
    <col min="19" max="20" width="8" style="2" bestFit="1" customWidth="1"/>
    <col min="21" max="21" width="7.85546875" style="2" bestFit="1" customWidth="1"/>
    <col min="22" max="22" width="12.5703125" style="2" bestFit="1" customWidth="1"/>
    <col min="23" max="23" width="8.140625" style="2" hidden="1" customWidth="1"/>
    <col min="24" max="24" width="6.140625" style="2" hidden="1" customWidth="1"/>
    <col min="25" max="25" width="46.28515625" style="2" customWidth="1"/>
    <col min="26" max="32" width="6.140625" style="2" customWidth="1"/>
    <col min="33" max="16384" width="11.42578125" style="2"/>
  </cols>
  <sheetData>
    <row r="1" spans="1:30" ht="21" x14ac:dyDescent="0.25">
      <c r="A1" s="438" t="s">
        <v>2</v>
      </c>
      <c r="B1" s="438"/>
      <c r="C1" s="438"/>
      <c r="D1" s="1" t="s">
        <v>3</v>
      </c>
    </row>
    <row r="2" spans="1:30" ht="21" x14ac:dyDescent="0.25">
      <c r="A2" s="439" t="s">
        <v>4</v>
      </c>
      <c r="B2" s="439"/>
      <c r="C2" s="4" t="s">
        <v>5</v>
      </c>
      <c r="D2" s="5"/>
    </row>
    <row r="3" spans="1:30" ht="21" x14ac:dyDescent="0.25">
      <c r="A3" s="6">
        <f>B3</f>
        <v>5</v>
      </c>
      <c r="B3" s="6">
        <f>C3*20</f>
        <v>5</v>
      </c>
      <c r="C3" s="7">
        <f>Q13</f>
        <v>0.25</v>
      </c>
      <c r="D3" s="8" t="s">
        <v>6</v>
      </c>
    </row>
    <row r="4" spans="1:30" ht="27" customHeight="1" x14ac:dyDescent="0.25">
      <c r="A4" s="440">
        <f>SUM(B4:B9)</f>
        <v>15.000000000000002</v>
      </c>
      <c r="B4" s="9">
        <f t="shared" ref="B4:B9" si="0">C4*20</f>
        <v>2.4000000000000004</v>
      </c>
      <c r="C4" s="10">
        <f>Q21</f>
        <v>0.12000000000000001</v>
      </c>
      <c r="D4" s="11" t="s">
        <v>7</v>
      </c>
      <c r="W4" s="12" t="s">
        <v>8</v>
      </c>
    </row>
    <row r="5" spans="1:30" ht="27" customHeight="1" x14ac:dyDescent="0.25">
      <c r="A5" s="440"/>
      <c r="B5" s="9">
        <f t="shared" si="0"/>
        <v>0.4</v>
      </c>
      <c r="C5" s="10">
        <f>Q26</f>
        <v>0.02</v>
      </c>
      <c r="D5" s="11" t="s">
        <v>9</v>
      </c>
      <c r="J5" s="13"/>
      <c r="K5" s="13"/>
      <c r="L5" s="13"/>
      <c r="M5" s="441" t="s">
        <v>10</v>
      </c>
      <c r="N5" s="441"/>
      <c r="O5" s="441"/>
      <c r="P5" s="441"/>
      <c r="Q5" s="441"/>
      <c r="R5" s="13"/>
      <c r="S5" s="442" t="s">
        <v>11</v>
      </c>
      <c r="T5" s="443"/>
      <c r="U5" s="443"/>
      <c r="V5" s="444"/>
      <c r="W5" s="12">
        <v>20</v>
      </c>
      <c r="X5" s="2" t="s">
        <v>12</v>
      </c>
    </row>
    <row r="6" spans="1:30" ht="27" customHeight="1" x14ac:dyDescent="0.25">
      <c r="A6" s="440"/>
      <c r="B6" s="9">
        <f t="shared" si="0"/>
        <v>3.8</v>
      </c>
      <c r="C6" s="10">
        <f>Q32</f>
        <v>0.19</v>
      </c>
      <c r="D6" s="11" t="s">
        <v>13</v>
      </c>
      <c r="E6" s="14"/>
      <c r="F6" s="2" t="s">
        <v>14</v>
      </c>
      <c r="J6" s="13"/>
      <c r="K6" s="13"/>
      <c r="L6" s="13"/>
      <c r="M6" s="445" t="s">
        <v>15</v>
      </c>
      <c r="N6" s="445"/>
      <c r="O6" s="446" t="s">
        <v>16</v>
      </c>
      <c r="P6" s="446"/>
      <c r="Q6" s="15" t="s">
        <v>17</v>
      </c>
      <c r="R6" s="16"/>
      <c r="S6" s="445" t="s">
        <v>18</v>
      </c>
      <c r="T6" s="445"/>
      <c r="U6" s="446" t="s">
        <v>19</v>
      </c>
      <c r="V6" s="446"/>
    </row>
    <row r="7" spans="1:30" ht="27" customHeight="1" x14ac:dyDescent="0.25">
      <c r="A7" s="440"/>
      <c r="B7" s="9">
        <f t="shared" si="0"/>
        <v>2.2000000000000002</v>
      </c>
      <c r="C7" s="10">
        <f>Q42</f>
        <v>0.11</v>
      </c>
      <c r="D7" s="11" t="s">
        <v>20</v>
      </c>
      <c r="E7" s="17"/>
      <c r="F7" s="2" t="s">
        <v>21</v>
      </c>
      <c r="J7" s="13"/>
      <c r="K7" s="13"/>
      <c r="L7" s="13"/>
      <c r="M7" s="447">
        <f>(M9+N9)/2</f>
        <v>0.25</v>
      </c>
      <c r="N7" s="448"/>
      <c r="O7" s="424">
        <f>P8+O9</f>
        <v>0.75000000000000011</v>
      </c>
      <c r="P7" s="425"/>
      <c r="Q7" s="18">
        <f>M7+O7</f>
        <v>1</v>
      </c>
      <c r="R7" s="16"/>
      <c r="S7" s="426">
        <f>M7*W5</f>
        <v>5</v>
      </c>
      <c r="T7" s="427"/>
      <c r="U7" s="428">
        <f>O7*W5</f>
        <v>15.000000000000002</v>
      </c>
      <c r="V7" s="429"/>
      <c r="W7" s="19"/>
    </row>
    <row r="8" spans="1:30" ht="27" customHeight="1" x14ac:dyDescent="0.25">
      <c r="A8" s="440"/>
      <c r="B8" s="9">
        <f t="shared" si="0"/>
        <v>4.8000000000000007</v>
      </c>
      <c r="C8" s="10">
        <f>Q46</f>
        <v>0.24000000000000002</v>
      </c>
      <c r="D8" s="11" t="s">
        <v>22</v>
      </c>
      <c r="J8" s="16"/>
      <c r="K8" s="16"/>
      <c r="L8" s="16"/>
      <c r="M8" s="20"/>
      <c r="N8" s="21" t="s">
        <v>23</v>
      </c>
      <c r="O8" s="22">
        <f>M7+O9</f>
        <v>0.4</v>
      </c>
      <c r="P8" s="430">
        <f>P20+P25+P31+P41+P45+P52</f>
        <v>0.60000000000000009</v>
      </c>
      <c r="Q8" s="432" t="s">
        <v>24</v>
      </c>
      <c r="R8" s="16"/>
      <c r="S8" s="433">
        <f>O8*W5</f>
        <v>8</v>
      </c>
      <c r="T8" s="434"/>
      <c r="U8" s="435"/>
      <c r="V8" s="436">
        <f>P8*W5</f>
        <v>12.000000000000002</v>
      </c>
    </row>
    <row r="9" spans="1:30" ht="27" customHeight="1" x14ac:dyDescent="0.25">
      <c r="A9" s="440"/>
      <c r="B9" s="9">
        <f t="shared" si="0"/>
        <v>1.4000000000000001</v>
      </c>
      <c r="C9" s="10">
        <f>Q53</f>
        <v>7.0000000000000007E-2</v>
      </c>
      <c r="D9" s="11" t="s">
        <v>25</v>
      </c>
      <c r="J9" s="16"/>
      <c r="K9" s="16"/>
      <c r="L9" s="16"/>
      <c r="M9" s="23">
        <f>M13+M14+M15+M16+M18</f>
        <v>0.25</v>
      </c>
      <c r="N9" s="23">
        <f>M13+M14+N15+N16+N17+M18</f>
        <v>0.25</v>
      </c>
      <c r="O9" s="24">
        <f>SUM(O20+O52+O45+O41+O31+O25)</f>
        <v>0.15</v>
      </c>
      <c r="P9" s="431"/>
      <c r="Q9" s="432"/>
      <c r="R9" s="16"/>
      <c r="S9" s="25">
        <f>M9*W5</f>
        <v>5</v>
      </c>
      <c r="T9" s="25">
        <f>N9*W5</f>
        <v>5</v>
      </c>
      <c r="U9" s="26">
        <f>O9*20</f>
        <v>3</v>
      </c>
      <c r="V9" s="437"/>
      <c r="Y9" s="27"/>
    </row>
    <row r="10" spans="1:30" ht="42" x14ac:dyDescent="0.35">
      <c r="A10" s="414">
        <f>SUM(B3:B9)</f>
        <v>20</v>
      </c>
      <c r="B10" s="415"/>
      <c r="C10" s="28">
        <f>SUM(C3:C9)</f>
        <v>1</v>
      </c>
      <c r="D10" s="29"/>
      <c r="E10" s="416" t="s">
        <v>26</v>
      </c>
      <c r="F10" s="417"/>
      <c r="G10" s="417"/>
      <c r="H10" s="30"/>
      <c r="I10" s="30"/>
      <c r="J10" s="31" t="s">
        <v>27</v>
      </c>
      <c r="K10" s="31" t="s">
        <v>27</v>
      </c>
      <c r="L10" s="31" t="s">
        <v>27</v>
      </c>
      <c r="M10" s="32" t="s">
        <v>28</v>
      </c>
      <c r="N10" s="32" t="s">
        <v>29</v>
      </c>
      <c r="O10" s="418" t="s">
        <v>30</v>
      </c>
      <c r="P10" s="420" t="s">
        <v>31</v>
      </c>
      <c r="Q10" s="16"/>
      <c r="R10" s="16"/>
      <c r="S10" s="32" t="s">
        <v>28</v>
      </c>
      <c r="T10" s="32" t="s">
        <v>29</v>
      </c>
      <c r="U10" s="418" t="s">
        <v>30</v>
      </c>
      <c r="V10" s="420" t="s">
        <v>31</v>
      </c>
    </row>
    <row r="11" spans="1:30" ht="39" customHeight="1" thickBot="1" x14ac:dyDescent="0.4">
      <c r="B11" s="33" t="s">
        <v>32</v>
      </c>
      <c r="C11" s="33" t="s">
        <v>33</v>
      </c>
      <c r="E11" s="34" t="s">
        <v>34</v>
      </c>
      <c r="F11" s="34" t="s">
        <v>30</v>
      </c>
      <c r="G11" s="34" t="s">
        <v>31</v>
      </c>
      <c r="J11" s="35" t="s">
        <v>34</v>
      </c>
      <c r="K11" s="36" t="s">
        <v>30</v>
      </c>
      <c r="L11" s="37" t="s">
        <v>31</v>
      </c>
      <c r="M11" s="422" t="s">
        <v>34</v>
      </c>
      <c r="N11" s="423"/>
      <c r="O11" s="419"/>
      <c r="P11" s="421"/>
      <c r="Q11" s="38" t="s">
        <v>2</v>
      </c>
      <c r="R11" s="39" t="s">
        <v>35</v>
      </c>
      <c r="S11" s="422" t="s">
        <v>34</v>
      </c>
      <c r="T11" s="423"/>
      <c r="U11" s="419"/>
      <c r="V11" s="421"/>
    </row>
    <row r="12" spans="1:30" s="40" customFormat="1" ht="33.75" customHeight="1" x14ac:dyDescent="0.25">
      <c r="B12" s="398"/>
      <c r="C12" s="399"/>
      <c r="D12" s="41" t="s">
        <v>6</v>
      </c>
      <c r="E12" s="42"/>
      <c r="F12" s="43"/>
      <c r="G12" s="43"/>
      <c r="H12" s="43"/>
      <c r="I12" s="43"/>
      <c r="J12" s="44"/>
      <c r="K12" s="44"/>
      <c r="L12" s="44"/>
      <c r="M12" s="400">
        <f>M9</f>
        <v>0.25</v>
      </c>
      <c r="N12" s="400"/>
      <c r="O12" s="45" t="s">
        <v>36</v>
      </c>
      <c r="P12" s="46" t="s">
        <v>36</v>
      </c>
      <c r="Q12" s="44"/>
      <c r="R12" s="47"/>
      <c r="S12" s="401"/>
      <c r="T12" s="402"/>
      <c r="U12" s="44"/>
      <c r="V12" s="48"/>
      <c r="W12" s="2"/>
      <c r="X12" s="2"/>
      <c r="Y12" s="2"/>
      <c r="Z12" s="2"/>
      <c r="AA12" s="2"/>
      <c r="AB12" s="2"/>
      <c r="AC12" s="2"/>
      <c r="AD12" s="2"/>
    </row>
    <row r="13" spans="1:30" ht="106.5" x14ac:dyDescent="0.25">
      <c r="B13" s="49" t="s">
        <v>37</v>
      </c>
      <c r="C13" s="50" t="s">
        <v>38</v>
      </c>
      <c r="D13" s="51" t="s">
        <v>39</v>
      </c>
      <c r="E13" s="52" t="s">
        <v>40</v>
      </c>
      <c r="F13" s="53"/>
      <c r="G13" s="53"/>
      <c r="H13" s="54" t="str">
        <f>C13</f>
        <v>CR4.1</v>
      </c>
      <c r="I13" s="55" t="str">
        <f t="shared" ref="I13:I18" si="1">B13</f>
        <v>Q1</v>
      </c>
      <c r="J13" s="56" t="s">
        <v>40</v>
      </c>
      <c r="K13" s="57"/>
      <c r="L13" s="57"/>
      <c r="M13" s="403">
        <v>0.05</v>
      </c>
      <c r="N13" s="404"/>
      <c r="O13" s="58" t="s">
        <v>36</v>
      </c>
      <c r="P13" s="59" t="s">
        <v>36</v>
      </c>
      <c r="Q13" s="384">
        <f>M7</f>
        <v>0.25</v>
      </c>
      <c r="R13" s="405">
        <v>0</v>
      </c>
      <c r="S13" s="408">
        <f>M13*W5</f>
        <v>1</v>
      </c>
      <c r="T13" s="409"/>
      <c r="U13" s="60"/>
      <c r="V13" s="61"/>
    </row>
    <row r="14" spans="1:30" ht="75.75" x14ac:dyDescent="0.25">
      <c r="B14" s="62" t="s">
        <v>41</v>
      </c>
      <c r="C14" s="63" t="s">
        <v>42</v>
      </c>
      <c r="D14" s="64" t="s">
        <v>43</v>
      </c>
      <c r="E14" s="65" t="s">
        <v>40</v>
      </c>
      <c r="F14" s="66"/>
      <c r="G14" s="66"/>
      <c r="H14" s="67" t="str">
        <f t="shared" ref="H14:H55" si="2">C14</f>
        <v>CR4.2</v>
      </c>
      <c r="I14" s="68" t="str">
        <f t="shared" si="1"/>
        <v>Q2</v>
      </c>
      <c r="J14" s="69" t="s">
        <v>40</v>
      </c>
      <c r="K14" s="70"/>
      <c r="L14" s="70"/>
      <c r="M14" s="410">
        <v>0.05</v>
      </c>
      <c r="N14" s="411"/>
      <c r="O14" s="58" t="s">
        <v>36</v>
      </c>
      <c r="P14" s="59" t="s">
        <v>36</v>
      </c>
      <c r="Q14" s="397"/>
      <c r="R14" s="406"/>
      <c r="S14" s="408">
        <f>M14*W5</f>
        <v>1</v>
      </c>
      <c r="T14" s="409"/>
      <c r="U14" s="71"/>
      <c r="V14" s="72"/>
    </row>
    <row r="15" spans="1:30" ht="75.75" x14ac:dyDescent="0.25">
      <c r="B15" s="73" t="s">
        <v>44</v>
      </c>
      <c r="C15" s="63" t="s">
        <v>42</v>
      </c>
      <c r="D15" s="64" t="s">
        <v>45</v>
      </c>
      <c r="E15" s="65"/>
      <c r="F15" s="66"/>
      <c r="G15" s="66"/>
      <c r="H15" s="67" t="str">
        <f t="shared" si="2"/>
        <v>CR4.2</v>
      </c>
      <c r="I15" s="74" t="str">
        <f t="shared" si="1"/>
        <v>QI1 et QI2
candidats 1 et 2</v>
      </c>
      <c r="J15" s="69" t="s">
        <v>40</v>
      </c>
      <c r="K15" s="70"/>
      <c r="L15" s="70"/>
      <c r="M15" s="75">
        <v>0.05</v>
      </c>
      <c r="N15" s="76"/>
      <c r="O15" s="58" t="s">
        <v>36</v>
      </c>
      <c r="P15" s="59" t="s">
        <v>36</v>
      </c>
      <c r="Q15" s="397"/>
      <c r="R15" s="406"/>
      <c r="S15" s="77">
        <f>M15*W5</f>
        <v>1</v>
      </c>
      <c r="T15" s="77"/>
      <c r="U15" s="71"/>
      <c r="V15" s="72"/>
    </row>
    <row r="16" spans="1:30" ht="45.75" x14ac:dyDescent="0.25">
      <c r="B16" s="73" t="s">
        <v>46</v>
      </c>
      <c r="C16" s="63" t="s">
        <v>47</v>
      </c>
      <c r="D16" s="64" t="s">
        <v>48</v>
      </c>
      <c r="E16" s="65" t="s">
        <v>40</v>
      </c>
      <c r="F16" s="66"/>
      <c r="G16" s="66"/>
      <c r="H16" s="67" t="str">
        <f t="shared" si="2"/>
        <v>CR4.3</v>
      </c>
      <c r="I16" s="74" t="str">
        <f t="shared" si="1"/>
        <v>QI1, QI2
candidats 1, 2</v>
      </c>
      <c r="J16" s="69" t="s">
        <v>40</v>
      </c>
      <c r="K16" s="70"/>
      <c r="L16" s="70"/>
      <c r="M16" s="75">
        <v>0.05</v>
      </c>
      <c r="N16" s="76"/>
      <c r="O16" s="58" t="s">
        <v>36</v>
      </c>
      <c r="P16" s="59" t="s">
        <v>36</v>
      </c>
      <c r="Q16" s="397"/>
      <c r="R16" s="406"/>
      <c r="S16" s="77">
        <f>M16*W5</f>
        <v>1</v>
      </c>
      <c r="T16" s="77"/>
      <c r="U16" s="71"/>
      <c r="V16" s="72"/>
    </row>
    <row r="17" spans="2:22" ht="45.75" x14ac:dyDescent="0.25">
      <c r="B17" s="78" t="s">
        <v>49</v>
      </c>
      <c r="C17" s="63" t="s">
        <v>47</v>
      </c>
      <c r="D17" s="79" t="s">
        <v>48</v>
      </c>
      <c r="E17" s="65"/>
      <c r="F17" s="66"/>
      <c r="G17" s="66"/>
      <c r="H17" s="67" t="str">
        <f t="shared" si="2"/>
        <v>CR4.3</v>
      </c>
      <c r="I17" s="80" t="str">
        <f t="shared" si="1"/>
        <v>QI1, QI2
candidats 3, 4</v>
      </c>
      <c r="J17" s="69" t="s">
        <v>40</v>
      </c>
      <c r="K17" s="70"/>
      <c r="L17" s="70"/>
      <c r="M17" s="76"/>
      <c r="N17" s="81">
        <v>0.1</v>
      </c>
      <c r="O17" s="58" t="s">
        <v>36</v>
      </c>
      <c r="P17" s="59" t="s">
        <v>36</v>
      </c>
      <c r="Q17" s="397"/>
      <c r="R17" s="406"/>
      <c r="S17" s="77"/>
      <c r="T17" s="77">
        <f>N17*W5</f>
        <v>2</v>
      </c>
      <c r="U17" s="71"/>
      <c r="V17" s="72"/>
    </row>
    <row r="18" spans="2:22" ht="46.5" thickBot="1" x14ac:dyDescent="0.3">
      <c r="B18" s="82" t="s">
        <v>50</v>
      </c>
      <c r="C18" s="83" t="s">
        <v>51</v>
      </c>
      <c r="D18" s="84" t="s">
        <v>52</v>
      </c>
      <c r="E18" s="85" t="s">
        <v>40</v>
      </c>
      <c r="F18" s="86"/>
      <c r="G18" s="86"/>
      <c r="H18" s="87">
        <v>5</v>
      </c>
      <c r="I18" s="88" t="str">
        <f t="shared" si="1"/>
        <v>Q3</v>
      </c>
      <c r="J18" s="89" t="s">
        <v>40</v>
      </c>
      <c r="K18" s="90"/>
      <c r="L18" s="90"/>
      <c r="M18" s="412">
        <v>0.05</v>
      </c>
      <c r="N18" s="413"/>
      <c r="O18" s="91" t="s">
        <v>36</v>
      </c>
      <c r="P18" s="92" t="s">
        <v>36</v>
      </c>
      <c r="Q18" s="385"/>
      <c r="R18" s="407"/>
      <c r="S18" s="390">
        <f>M18*W5</f>
        <v>1</v>
      </c>
      <c r="T18" s="391"/>
      <c r="U18" s="93"/>
      <c r="V18" s="94"/>
    </row>
    <row r="19" spans="2:22" ht="8.25" customHeight="1" thickBot="1" x14ac:dyDescent="0.3">
      <c r="B19" s="95"/>
      <c r="C19" s="96"/>
      <c r="D19" s="97"/>
      <c r="E19" s="98"/>
      <c r="F19" s="99"/>
      <c r="G19" s="99"/>
      <c r="H19" s="100"/>
      <c r="I19" s="101"/>
      <c r="J19" s="102"/>
      <c r="K19" s="102"/>
      <c r="L19" s="102"/>
      <c r="M19" s="103"/>
      <c r="N19" s="103"/>
      <c r="O19" s="104"/>
      <c r="P19" s="105"/>
      <c r="Q19" s="106"/>
      <c r="R19" s="107"/>
      <c r="S19" s="108"/>
      <c r="T19" s="108"/>
      <c r="U19" s="109"/>
      <c r="V19" s="110"/>
    </row>
    <row r="20" spans="2:22" s="40" customFormat="1" ht="45" customHeight="1" x14ac:dyDescent="0.25">
      <c r="B20" s="111"/>
      <c r="C20" s="112"/>
      <c r="D20" s="41" t="s">
        <v>7</v>
      </c>
      <c r="E20" s="42"/>
      <c r="F20" s="43"/>
      <c r="G20" s="43"/>
      <c r="H20" s="43"/>
      <c r="I20" s="43"/>
      <c r="J20" s="113"/>
      <c r="K20" s="113"/>
      <c r="L20" s="113"/>
      <c r="M20" s="114"/>
      <c r="N20" s="114"/>
      <c r="O20" s="115">
        <f>O21+O22+O23</f>
        <v>0</v>
      </c>
      <c r="P20" s="116">
        <f>P21+P22+P23</f>
        <v>0.12000000000000001</v>
      </c>
      <c r="Q20" s="117"/>
      <c r="R20" s="117"/>
      <c r="S20" s="117"/>
      <c r="T20" s="117"/>
      <c r="U20" s="117"/>
      <c r="V20" s="118"/>
    </row>
    <row r="21" spans="2:22" ht="105.75" x14ac:dyDescent="0.25">
      <c r="B21" s="49" t="s">
        <v>53</v>
      </c>
      <c r="C21" s="50" t="s">
        <v>54</v>
      </c>
      <c r="D21" s="119" t="s">
        <v>55</v>
      </c>
      <c r="E21" s="53"/>
      <c r="F21" s="53"/>
      <c r="G21" s="52" t="s">
        <v>40</v>
      </c>
      <c r="H21" s="54" t="str">
        <f t="shared" si="2"/>
        <v>CR5.1</v>
      </c>
      <c r="I21" s="54" t="str">
        <f>B21</f>
        <v>Q5</v>
      </c>
      <c r="J21" s="57"/>
      <c r="K21" s="56"/>
      <c r="L21" s="56" t="s">
        <v>40</v>
      </c>
      <c r="M21" s="120"/>
      <c r="N21" s="120"/>
      <c r="O21" s="121"/>
      <c r="P21" s="122">
        <v>7.0000000000000007E-2</v>
      </c>
      <c r="Q21" s="379">
        <f>O20+P20</f>
        <v>0.12000000000000001</v>
      </c>
      <c r="R21" s="382">
        <f>Q21*100/O7/100</f>
        <v>0.16</v>
      </c>
      <c r="S21" s="123"/>
      <c r="T21" s="123"/>
      <c r="U21" s="124" t="str">
        <f>IF(O21="","",O21*$W$5)</f>
        <v/>
      </c>
      <c r="V21" s="125">
        <f>IF(P21="","",P21*$W$5)</f>
        <v>1.4000000000000001</v>
      </c>
    </row>
    <row r="22" spans="2:22" ht="75.75" x14ac:dyDescent="0.25">
      <c r="B22" s="126" t="s">
        <v>56</v>
      </c>
      <c r="C22" s="63" t="s">
        <v>57</v>
      </c>
      <c r="D22" s="79" t="s">
        <v>58</v>
      </c>
      <c r="E22" s="66"/>
      <c r="F22" s="66"/>
      <c r="G22" s="127" t="s">
        <v>40</v>
      </c>
      <c r="H22" s="67" t="str">
        <f t="shared" si="2"/>
        <v>CR5.2</v>
      </c>
      <c r="I22" s="67" t="str">
        <f>B22</f>
        <v>QI2</v>
      </c>
      <c r="J22" s="70"/>
      <c r="K22" s="69"/>
      <c r="L22" s="69" t="s">
        <v>40</v>
      </c>
      <c r="M22" s="128"/>
      <c r="N22" s="128"/>
      <c r="O22" s="129"/>
      <c r="P22" s="130">
        <v>0.03</v>
      </c>
      <c r="Q22" s="379"/>
      <c r="R22" s="382"/>
      <c r="S22" s="131"/>
      <c r="T22" s="131"/>
      <c r="U22" s="124" t="str">
        <f t="shared" ref="U22:U23" si="3">IF(O22="","",O22*W$5)</f>
        <v/>
      </c>
      <c r="V22" s="125">
        <f t="shared" ref="V22:V23" si="4">IF(P22="","",P22*$W$5)</f>
        <v>0.6</v>
      </c>
    </row>
    <row r="23" spans="2:22" ht="61.5" thickBot="1" x14ac:dyDescent="0.3">
      <c r="B23" s="82" t="s">
        <v>56</v>
      </c>
      <c r="C23" s="83" t="s">
        <v>59</v>
      </c>
      <c r="D23" s="84" t="s">
        <v>60</v>
      </c>
      <c r="E23" s="86"/>
      <c r="F23" s="86"/>
      <c r="G23" s="132" t="s">
        <v>40</v>
      </c>
      <c r="H23" s="87" t="str">
        <f t="shared" si="2"/>
        <v>CR5.3</v>
      </c>
      <c r="I23" s="87" t="str">
        <f>B23</f>
        <v>QI2</v>
      </c>
      <c r="J23" s="90"/>
      <c r="K23" s="89"/>
      <c r="L23" s="89" t="s">
        <v>40</v>
      </c>
      <c r="M23" s="133"/>
      <c r="N23" s="133"/>
      <c r="O23" s="134"/>
      <c r="P23" s="135">
        <v>0.02</v>
      </c>
      <c r="Q23" s="380"/>
      <c r="R23" s="383"/>
      <c r="S23" s="136"/>
      <c r="T23" s="136"/>
      <c r="U23" s="137" t="str">
        <f t="shared" si="3"/>
        <v/>
      </c>
      <c r="V23" s="138">
        <f t="shared" si="4"/>
        <v>0.4</v>
      </c>
    </row>
    <row r="24" spans="2:22" ht="9" customHeight="1" thickBot="1" x14ac:dyDescent="0.3">
      <c r="B24" s="95"/>
      <c r="C24" s="96"/>
      <c r="D24" s="139"/>
      <c r="E24" s="98"/>
      <c r="F24" s="99"/>
      <c r="G24" s="99"/>
      <c r="H24" s="100"/>
      <c r="I24" s="101"/>
      <c r="J24" s="140"/>
      <c r="K24" s="102"/>
      <c r="L24" s="102"/>
      <c r="M24" s="392"/>
      <c r="N24" s="392"/>
      <c r="O24" s="104"/>
      <c r="P24" s="105"/>
      <c r="Q24" s="106"/>
      <c r="R24" s="141"/>
      <c r="S24" s="393"/>
      <c r="T24" s="393"/>
      <c r="U24" s="109"/>
      <c r="V24" s="110"/>
    </row>
    <row r="25" spans="2:22" s="40" customFormat="1" ht="32.25" customHeight="1" thickBot="1" x14ac:dyDescent="0.4">
      <c r="B25" s="386"/>
      <c r="C25" s="387"/>
      <c r="D25" s="142" t="s">
        <v>9</v>
      </c>
      <c r="E25" s="143"/>
      <c r="F25" s="144"/>
      <c r="G25" s="144"/>
      <c r="H25" s="144"/>
      <c r="I25" s="144"/>
      <c r="J25" s="145"/>
      <c r="K25" s="145"/>
      <c r="L25" s="145"/>
      <c r="M25" s="146"/>
      <c r="N25" s="146"/>
      <c r="O25" s="147">
        <f>SUM(O26:O29)</f>
        <v>0.02</v>
      </c>
      <c r="P25" s="148">
        <f>SUM(P26:P29)</f>
        <v>0</v>
      </c>
      <c r="Q25" s="149"/>
      <c r="R25" s="394"/>
      <c r="S25" s="395"/>
      <c r="T25" s="395"/>
      <c r="U25" s="395"/>
      <c r="V25" s="396"/>
    </row>
    <row r="26" spans="2:22" ht="21" x14ac:dyDescent="0.25">
      <c r="B26" s="150" t="s">
        <v>61</v>
      </c>
      <c r="C26" s="151" t="s">
        <v>62</v>
      </c>
      <c r="D26" s="152" t="s">
        <v>63</v>
      </c>
      <c r="E26" s="53"/>
      <c r="F26" s="52" t="s">
        <v>40</v>
      </c>
      <c r="G26" s="53"/>
      <c r="H26" s="54" t="str">
        <f t="shared" si="2"/>
        <v>CR6.1</v>
      </c>
      <c r="I26" s="54" t="str">
        <f>B26</f>
        <v>Q6</v>
      </c>
      <c r="J26" s="57"/>
      <c r="K26" s="56" t="s">
        <v>40</v>
      </c>
      <c r="L26" s="56"/>
      <c r="M26" s="120"/>
      <c r="N26" s="120"/>
      <c r="O26" s="153">
        <v>2.5000000000000001E-3</v>
      </c>
      <c r="P26" s="154"/>
      <c r="Q26" s="379">
        <f>O25+P25</f>
        <v>0.02</v>
      </c>
      <c r="R26" s="381">
        <f>Q26/O7</f>
        <v>2.6666666666666665E-2</v>
      </c>
      <c r="S26" s="123"/>
      <c r="T26" s="123"/>
      <c r="U26" s="124">
        <f>IF(O26="","",O26*$W$5)</f>
        <v>0.05</v>
      </c>
      <c r="V26" s="125" t="str">
        <f>IF(P26="","",P26*$W$5)</f>
        <v/>
      </c>
    </row>
    <row r="27" spans="2:22" ht="21" x14ac:dyDescent="0.25">
      <c r="B27" s="155" t="s">
        <v>61</v>
      </c>
      <c r="C27" s="156" t="s">
        <v>64</v>
      </c>
      <c r="D27" s="157" t="s">
        <v>65</v>
      </c>
      <c r="E27" s="66"/>
      <c r="F27" s="65" t="s">
        <v>40</v>
      </c>
      <c r="G27" s="66"/>
      <c r="H27" s="67" t="str">
        <f t="shared" si="2"/>
        <v>CR6.2</v>
      </c>
      <c r="I27" s="67" t="str">
        <f>B27</f>
        <v>Q6</v>
      </c>
      <c r="J27" s="70"/>
      <c r="K27" s="56" t="s">
        <v>40</v>
      </c>
      <c r="L27" s="56"/>
      <c r="M27" s="128"/>
      <c r="N27" s="128"/>
      <c r="O27" s="158">
        <v>7.4999999999999997E-3</v>
      </c>
      <c r="P27" s="159"/>
      <c r="Q27" s="379"/>
      <c r="R27" s="382"/>
      <c r="S27" s="131"/>
      <c r="T27" s="131"/>
      <c r="U27" s="124">
        <f t="shared" ref="U27:V29" si="5">IF(O27="","",O27*$W$5)</f>
        <v>0.15</v>
      </c>
      <c r="V27" s="125" t="str">
        <f t="shared" si="5"/>
        <v/>
      </c>
    </row>
    <row r="28" spans="2:22" ht="21" x14ac:dyDescent="0.25">
      <c r="B28" s="155" t="s">
        <v>61</v>
      </c>
      <c r="C28" s="156" t="s">
        <v>66</v>
      </c>
      <c r="D28" s="157" t="s">
        <v>67</v>
      </c>
      <c r="E28" s="66"/>
      <c r="F28" s="65" t="s">
        <v>40</v>
      </c>
      <c r="G28" s="66"/>
      <c r="H28" s="67" t="str">
        <f t="shared" si="2"/>
        <v>CR6.3</v>
      </c>
      <c r="I28" s="67" t="str">
        <f>B28</f>
        <v>Q6</v>
      </c>
      <c r="J28" s="70"/>
      <c r="K28" s="56" t="s">
        <v>40</v>
      </c>
      <c r="L28" s="56"/>
      <c r="M28" s="128"/>
      <c r="N28" s="128"/>
      <c r="O28" s="158">
        <v>7.4999999999999997E-3</v>
      </c>
      <c r="P28" s="159"/>
      <c r="Q28" s="379"/>
      <c r="R28" s="382"/>
      <c r="S28" s="131"/>
      <c r="T28" s="131"/>
      <c r="U28" s="124">
        <f t="shared" si="5"/>
        <v>0.15</v>
      </c>
      <c r="V28" s="125" t="str">
        <f t="shared" si="5"/>
        <v/>
      </c>
    </row>
    <row r="29" spans="2:22" ht="21.75" thickBot="1" x14ac:dyDescent="0.3">
      <c r="B29" s="160" t="s">
        <v>61</v>
      </c>
      <c r="C29" s="161" t="s">
        <v>68</v>
      </c>
      <c r="D29" s="162" t="s">
        <v>69</v>
      </c>
      <c r="E29" s="86"/>
      <c r="F29" s="85" t="s">
        <v>40</v>
      </c>
      <c r="G29" s="86"/>
      <c r="H29" s="87" t="str">
        <f t="shared" si="2"/>
        <v>CR6.4</v>
      </c>
      <c r="I29" s="87" t="str">
        <f>B29</f>
        <v>Q6</v>
      </c>
      <c r="J29" s="90"/>
      <c r="K29" s="56" t="s">
        <v>40</v>
      </c>
      <c r="L29" s="56"/>
      <c r="M29" s="133"/>
      <c r="N29" s="133"/>
      <c r="O29" s="163">
        <v>2.5000000000000001E-3</v>
      </c>
      <c r="P29" s="164"/>
      <c r="Q29" s="380"/>
      <c r="R29" s="383"/>
      <c r="S29" s="136"/>
      <c r="T29" s="136"/>
      <c r="U29" s="137">
        <f t="shared" si="5"/>
        <v>0.05</v>
      </c>
      <c r="V29" s="138" t="str">
        <f t="shared" si="5"/>
        <v/>
      </c>
    </row>
    <row r="30" spans="2:22" ht="10.5" customHeight="1" thickBot="1" x14ac:dyDescent="0.3">
      <c r="B30" s="95"/>
      <c r="C30" s="96"/>
      <c r="D30" s="165"/>
      <c r="E30" s="99"/>
      <c r="F30" s="98"/>
      <c r="G30" s="99"/>
      <c r="H30" s="100"/>
      <c r="I30" s="100"/>
      <c r="J30" s="140"/>
      <c r="K30" s="102"/>
      <c r="L30" s="102"/>
      <c r="M30" s="166"/>
      <c r="N30" s="166"/>
      <c r="O30" s="167"/>
      <c r="P30" s="168"/>
      <c r="Q30" s="106"/>
      <c r="R30" s="141"/>
      <c r="S30" s="110"/>
      <c r="T30" s="110"/>
      <c r="U30" s="109"/>
      <c r="V30" s="169"/>
    </row>
    <row r="31" spans="2:22" s="40" customFormat="1" ht="30.75" customHeight="1" thickBot="1" x14ac:dyDescent="0.3">
      <c r="B31" s="386"/>
      <c r="C31" s="387"/>
      <c r="D31" s="142" t="s">
        <v>13</v>
      </c>
      <c r="E31" s="143"/>
      <c r="F31" s="144"/>
      <c r="G31" s="144"/>
      <c r="H31" s="144"/>
      <c r="I31" s="144"/>
      <c r="J31" s="145"/>
      <c r="K31" s="145"/>
      <c r="L31" s="145"/>
      <c r="M31" s="146"/>
      <c r="N31" s="146"/>
      <c r="O31" s="170">
        <f>SUM(O32:O39)</f>
        <v>0.06</v>
      </c>
      <c r="P31" s="171">
        <f>SUM(P32:P39)</f>
        <v>0.13</v>
      </c>
      <c r="Q31" s="172"/>
      <c r="R31" s="172"/>
      <c r="S31" s="172"/>
      <c r="T31" s="172"/>
      <c r="U31" s="172"/>
      <c r="V31" s="173"/>
    </row>
    <row r="32" spans="2:22" ht="21" x14ac:dyDescent="0.25">
      <c r="B32" s="49" t="s">
        <v>41</v>
      </c>
      <c r="C32" s="50" t="s">
        <v>70</v>
      </c>
      <c r="D32" s="152" t="s">
        <v>71</v>
      </c>
      <c r="E32" s="53"/>
      <c r="F32" s="53"/>
      <c r="G32" s="52" t="s">
        <v>40</v>
      </c>
      <c r="H32" s="54" t="str">
        <f t="shared" si="2"/>
        <v>CR7.1</v>
      </c>
      <c r="I32" s="54" t="str">
        <f t="shared" ref="I32:I39" si="6">B32</f>
        <v>Q2</v>
      </c>
      <c r="J32" s="57"/>
      <c r="K32" s="56"/>
      <c r="L32" s="56" t="s">
        <v>40</v>
      </c>
      <c r="M32" s="120"/>
      <c r="N32" s="120"/>
      <c r="O32" s="121"/>
      <c r="P32" s="122">
        <v>5.0000000000000001E-3</v>
      </c>
      <c r="Q32" s="384">
        <f>O31+P31</f>
        <v>0.19</v>
      </c>
      <c r="R32" s="381">
        <f>Q32/O7</f>
        <v>0.2533333333333333</v>
      </c>
      <c r="S32" s="123"/>
      <c r="T32" s="123"/>
      <c r="U32" s="124" t="str">
        <f>IF(O32="","",O32*$W$5)</f>
        <v/>
      </c>
      <c r="V32" s="125">
        <f>IF(P32="","",P32*$W$5)</f>
        <v>0.1</v>
      </c>
    </row>
    <row r="33" spans="2:22" ht="31.5" x14ac:dyDescent="0.25">
      <c r="B33" s="126" t="s">
        <v>37</v>
      </c>
      <c r="C33" s="63" t="s">
        <v>72</v>
      </c>
      <c r="D33" s="157" t="s">
        <v>73</v>
      </c>
      <c r="E33" s="66"/>
      <c r="F33" s="127" t="s">
        <v>40</v>
      </c>
      <c r="G33" s="66"/>
      <c r="H33" s="67" t="str">
        <f t="shared" si="2"/>
        <v>CR7.2</v>
      </c>
      <c r="I33" s="67" t="str">
        <f t="shared" si="6"/>
        <v>Q1</v>
      </c>
      <c r="J33" s="70"/>
      <c r="K33" s="56" t="s">
        <v>40</v>
      </c>
      <c r="L33" s="56"/>
      <c r="M33" s="128"/>
      <c r="N33" s="128"/>
      <c r="O33" s="129">
        <v>0.06</v>
      </c>
      <c r="P33" s="130"/>
      <c r="Q33" s="397"/>
      <c r="R33" s="382"/>
      <c r="S33" s="131"/>
      <c r="T33" s="131"/>
      <c r="U33" s="124">
        <f t="shared" ref="U33:V39" si="7">IF(O33="","",O33*$W$5)</f>
        <v>1.2</v>
      </c>
      <c r="V33" s="125" t="str">
        <f t="shared" si="7"/>
        <v/>
      </c>
    </row>
    <row r="34" spans="2:22" ht="21" x14ac:dyDescent="0.25">
      <c r="B34" s="126" t="s">
        <v>41</v>
      </c>
      <c r="C34" s="63" t="s">
        <v>74</v>
      </c>
      <c r="D34" s="157" t="s">
        <v>75</v>
      </c>
      <c r="E34" s="66"/>
      <c r="F34" s="66"/>
      <c r="G34" s="65" t="s">
        <v>40</v>
      </c>
      <c r="H34" s="67" t="str">
        <f t="shared" si="2"/>
        <v>CR7.3</v>
      </c>
      <c r="I34" s="67" t="str">
        <f t="shared" si="6"/>
        <v>Q2</v>
      </c>
      <c r="J34" s="70"/>
      <c r="K34" s="56"/>
      <c r="L34" s="56" t="s">
        <v>40</v>
      </c>
      <c r="M34" s="128"/>
      <c r="N34" s="128"/>
      <c r="O34" s="129"/>
      <c r="P34" s="130">
        <v>0.02</v>
      </c>
      <c r="Q34" s="397"/>
      <c r="R34" s="382"/>
      <c r="S34" s="131"/>
      <c r="T34" s="131"/>
      <c r="U34" s="124" t="str">
        <f t="shared" si="7"/>
        <v/>
      </c>
      <c r="V34" s="125">
        <f t="shared" si="7"/>
        <v>0.4</v>
      </c>
    </row>
    <row r="35" spans="2:22" ht="21" x14ac:dyDescent="0.25">
      <c r="B35" s="126" t="s">
        <v>41</v>
      </c>
      <c r="C35" s="63" t="s">
        <v>76</v>
      </c>
      <c r="D35" s="157" t="s">
        <v>77</v>
      </c>
      <c r="E35" s="66"/>
      <c r="F35" s="66"/>
      <c r="G35" s="65" t="s">
        <v>40</v>
      </c>
      <c r="H35" s="67" t="str">
        <f t="shared" si="2"/>
        <v>CR7.4</v>
      </c>
      <c r="I35" s="67" t="str">
        <f t="shared" si="6"/>
        <v>Q2</v>
      </c>
      <c r="J35" s="70"/>
      <c r="K35" s="56"/>
      <c r="L35" s="56" t="s">
        <v>40</v>
      </c>
      <c r="M35" s="128"/>
      <c r="N35" s="128"/>
      <c r="O35" s="129"/>
      <c r="P35" s="130">
        <v>0.02</v>
      </c>
      <c r="Q35" s="397"/>
      <c r="R35" s="382"/>
      <c r="S35" s="131"/>
      <c r="T35" s="131"/>
      <c r="U35" s="124" t="str">
        <f t="shared" si="7"/>
        <v/>
      </c>
      <c r="V35" s="125">
        <f t="shared" si="7"/>
        <v>0.4</v>
      </c>
    </row>
    <row r="36" spans="2:22" ht="21" x14ac:dyDescent="0.25">
      <c r="B36" s="126" t="s">
        <v>41</v>
      </c>
      <c r="C36" s="63" t="s">
        <v>78</v>
      </c>
      <c r="D36" s="157" t="s">
        <v>79</v>
      </c>
      <c r="E36" s="66"/>
      <c r="F36" s="66"/>
      <c r="G36" s="65" t="s">
        <v>40</v>
      </c>
      <c r="H36" s="67" t="str">
        <f t="shared" si="2"/>
        <v>CR7.5</v>
      </c>
      <c r="I36" s="67" t="str">
        <f t="shared" si="6"/>
        <v>Q2</v>
      </c>
      <c r="J36" s="70"/>
      <c r="K36" s="56"/>
      <c r="L36" s="56" t="s">
        <v>40</v>
      </c>
      <c r="M36" s="128"/>
      <c r="N36" s="128"/>
      <c r="O36" s="129"/>
      <c r="P36" s="130">
        <v>0.02</v>
      </c>
      <c r="Q36" s="397"/>
      <c r="R36" s="382"/>
      <c r="S36" s="131"/>
      <c r="T36" s="131"/>
      <c r="U36" s="124" t="str">
        <f t="shared" si="7"/>
        <v/>
      </c>
      <c r="V36" s="125">
        <f t="shared" si="7"/>
        <v>0.4</v>
      </c>
    </row>
    <row r="37" spans="2:22" ht="21" x14ac:dyDescent="0.25">
      <c r="B37" s="126" t="s">
        <v>80</v>
      </c>
      <c r="C37" s="63" t="s">
        <v>81</v>
      </c>
      <c r="D37" s="157" t="s">
        <v>82</v>
      </c>
      <c r="E37" s="66"/>
      <c r="F37" s="66"/>
      <c r="G37" s="65" t="s">
        <v>40</v>
      </c>
      <c r="H37" s="67" t="str">
        <f t="shared" si="2"/>
        <v>CR7.6</v>
      </c>
      <c r="I37" s="67" t="str">
        <f t="shared" si="6"/>
        <v>Q7</v>
      </c>
      <c r="J37" s="70"/>
      <c r="K37" s="56"/>
      <c r="L37" s="56" t="s">
        <v>40</v>
      </c>
      <c r="M37" s="128"/>
      <c r="N37" s="128"/>
      <c r="O37" s="129"/>
      <c r="P37" s="130">
        <v>0.04</v>
      </c>
      <c r="Q37" s="397"/>
      <c r="R37" s="382"/>
      <c r="S37" s="131"/>
      <c r="T37" s="131"/>
      <c r="U37" s="124" t="str">
        <f t="shared" si="7"/>
        <v/>
      </c>
      <c r="V37" s="125">
        <f t="shared" si="7"/>
        <v>0.8</v>
      </c>
    </row>
    <row r="38" spans="2:22" ht="21" x14ac:dyDescent="0.25">
      <c r="B38" s="174" t="s">
        <v>83</v>
      </c>
      <c r="C38" s="63" t="s">
        <v>84</v>
      </c>
      <c r="D38" s="157" t="s">
        <v>85</v>
      </c>
      <c r="E38" s="66"/>
      <c r="F38" s="127" t="s">
        <v>40</v>
      </c>
      <c r="G38" s="66"/>
      <c r="H38" s="67" t="str">
        <f t="shared" si="2"/>
        <v>CR7.7</v>
      </c>
      <c r="I38" s="67" t="str">
        <f t="shared" si="6"/>
        <v>QI3</v>
      </c>
      <c r="J38" s="70"/>
      <c r="K38" s="56"/>
      <c r="L38" s="56" t="s">
        <v>40</v>
      </c>
      <c r="M38" s="128"/>
      <c r="N38" s="128"/>
      <c r="O38" s="129"/>
      <c r="P38" s="130">
        <v>0.02</v>
      </c>
      <c r="Q38" s="397"/>
      <c r="R38" s="382"/>
      <c r="S38" s="131"/>
      <c r="T38" s="131"/>
      <c r="U38" s="124" t="str">
        <f t="shared" si="7"/>
        <v/>
      </c>
      <c r="V38" s="125">
        <f t="shared" si="7"/>
        <v>0.4</v>
      </c>
    </row>
    <row r="39" spans="2:22" ht="21.75" thickBot="1" x14ac:dyDescent="0.3">
      <c r="B39" s="82" t="s">
        <v>83</v>
      </c>
      <c r="C39" s="83" t="s">
        <v>86</v>
      </c>
      <c r="D39" s="162" t="s">
        <v>87</v>
      </c>
      <c r="E39" s="86"/>
      <c r="F39" s="86"/>
      <c r="G39" s="85" t="s">
        <v>40</v>
      </c>
      <c r="H39" s="87" t="str">
        <f t="shared" si="2"/>
        <v>CR7.8</v>
      </c>
      <c r="I39" s="87" t="str">
        <f t="shared" si="6"/>
        <v>QI3</v>
      </c>
      <c r="J39" s="90"/>
      <c r="K39" s="56"/>
      <c r="L39" s="56" t="s">
        <v>40</v>
      </c>
      <c r="M39" s="133"/>
      <c r="N39" s="133"/>
      <c r="O39" s="134"/>
      <c r="P39" s="135">
        <v>5.0000000000000001E-3</v>
      </c>
      <c r="Q39" s="385"/>
      <c r="R39" s="383"/>
      <c r="S39" s="136"/>
      <c r="T39" s="136"/>
      <c r="U39" s="137" t="str">
        <f t="shared" si="7"/>
        <v/>
      </c>
      <c r="V39" s="138">
        <f t="shared" si="7"/>
        <v>0.1</v>
      </c>
    </row>
    <row r="40" spans="2:22" ht="12" customHeight="1" thickBot="1" x14ac:dyDescent="0.3">
      <c r="B40" s="95"/>
      <c r="C40" s="96"/>
      <c r="D40" s="165"/>
      <c r="E40" s="99"/>
      <c r="F40" s="99"/>
      <c r="G40" s="99"/>
      <c r="H40" s="100"/>
      <c r="I40" s="100"/>
      <c r="J40" s="140"/>
      <c r="K40" s="102"/>
      <c r="L40" s="102"/>
      <c r="M40" s="175"/>
      <c r="N40" s="175"/>
      <c r="O40" s="176"/>
      <c r="P40" s="177"/>
      <c r="Q40" s="106"/>
      <c r="R40" s="141"/>
      <c r="S40" s="178"/>
      <c r="T40" s="178"/>
      <c r="U40" s="179"/>
      <c r="V40" s="180"/>
    </row>
    <row r="41" spans="2:22" s="40" customFormat="1" ht="33" customHeight="1" thickBot="1" x14ac:dyDescent="0.3">
      <c r="B41" s="386"/>
      <c r="C41" s="387"/>
      <c r="D41" s="142" t="s">
        <v>20</v>
      </c>
      <c r="E41" s="143"/>
      <c r="F41" s="144"/>
      <c r="G41" s="144"/>
      <c r="H41" s="144"/>
      <c r="I41" s="144"/>
      <c r="J41" s="145"/>
      <c r="K41" s="145"/>
      <c r="L41" s="145"/>
      <c r="M41" s="146"/>
      <c r="N41" s="146"/>
      <c r="O41" s="170">
        <f>SUM(O42:O43)</f>
        <v>0.05</v>
      </c>
      <c r="P41" s="171">
        <f>SUM(P42:P43)</f>
        <v>0.06</v>
      </c>
      <c r="Q41" s="172"/>
      <c r="R41" s="172"/>
      <c r="S41" s="172"/>
      <c r="T41" s="172"/>
      <c r="U41" s="172"/>
      <c r="V41" s="173"/>
    </row>
    <row r="42" spans="2:22" ht="21" x14ac:dyDescent="0.25">
      <c r="B42" s="181" t="s">
        <v>41</v>
      </c>
      <c r="C42" s="50" t="s">
        <v>88</v>
      </c>
      <c r="D42" s="152" t="s">
        <v>89</v>
      </c>
      <c r="E42" s="53"/>
      <c r="F42" s="53"/>
      <c r="G42" s="52" t="s">
        <v>40</v>
      </c>
      <c r="H42" s="54" t="str">
        <f t="shared" si="2"/>
        <v>CR8.1</v>
      </c>
      <c r="I42" s="54" t="str">
        <f>B42</f>
        <v>Q2</v>
      </c>
      <c r="J42" s="57"/>
      <c r="K42" s="56" t="s">
        <v>40</v>
      </c>
      <c r="L42" s="56"/>
      <c r="M42" s="120"/>
      <c r="N42" s="120"/>
      <c r="O42" s="121">
        <v>0.05</v>
      </c>
      <c r="P42" s="122"/>
      <c r="Q42" s="384">
        <f>O41+P41</f>
        <v>0.11</v>
      </c>
      <c r="R42" s="381">
        <f>Q42/O7</f>
        <v>0.14666666666666664</v>
      </c>
      <c r="S42" s="123"/>
      <c r="T42" s="123"/>
      <c r="U42" s="124">
        <f>IF(O42="","",O42*$W$5)</f>
        <v>1</v>
      </c>
      <c r="V42" s="125" t="str">
        <f>IF(P42="","",P42*$W$5)</f>
        <v/>
      </c>
    </row>
    <row r="43" spans="2:22" ht="151.5" thickBot="1" x14ac:dyDescent="0.3">
      <c r="B43" s="82" t="s">
        <v>50</v>
      </c>
      <c r="C43" s="83" t="s">
        <v>90</v>
      </c>
      <c r="D43" s="84" t="s">
        <v>91</v>
      </c>
      <c r="E43" s="86"/>
      <c r="F43" s="86"/>
      <c r="G43" s="85" t="s">
        <v>40</v>
      </c>
      <c r="H43" s="87" t="str">
        <f t="shared" si="2"/>
        <v>CR8.2</v>
      </c>
      <c r="I43" s="87" t="str">
        <f>B43</f>
        <v>Q3</v>
      </c>
      <c r="J43" s="90"/>
      <c r="K43" s="56"/>
      <c r="L43" s="56" t="s">
        <v>40</v>
      </c>
      <c r="M43" s="133"/>
      <c r="N43" s="133"/>
      <c r="O43" s="134"/>
      <c r="P43" s="135">
        <v>0.06</v>
      </c>
      <c r="Q43" s="385"/>
      <c r="R43" s="383"/>
      <c r="S43" s="136"/>
      <c r="T43" s="136"/>
      <c r="U43" s="137" t="str">
        <f>IF(O43="","",O43*$W$5)</f>
        <v/>
      </c>
      <c r="V43" s="138">
        <f>IF(P43="","",P43*$W$5)</f>
        <v>1.2</v>
      </c>
    </row>
    <row r="44" spans="2:22" ht="11.25" customHeight="1" thickBot="1" x14ac:dyDescent="0.3">
      <c r="B44" s="182"/>
      <c r="C44" s="183"/>
      <c r="D44" s="97"/>
      <c r="E44" s="99"/>
      <c r="F44" s="99"/>
      <c r="G44" s="99"/>
      <c r="H44" s="100"/>
      <c r="I44" s="100"/>
      <c r="J44" s="140"/>
      <c r="K44" s="102"/>
      <c r="L44" s="102"/>
      <c r="M44" s="175"/>
      <c r="N44" s="175"/>
      <c r="O44" s="176"/>
      <c r="P44" s="177"/>
      <c r="Q44" s="106"/>
      <c r="R44" s="141"/>
      <c r="S44" s="178"/>
      <c r="T44" s="178"/>
      <c r="U44" s="179"/>
      <c r="V44" s="180"/>
    </row>
    <row r="45" spans="2:22" s="40" customFormat="1" ht="33" customHeight="1" thickBot="1" x14ac:dyDescent="0.3">
      <c r="B45" s="386"/>
      <c r="C45" s="387"/>
      <c r="D45" s="142" t="s">
        <v>22</v>
      </c>
      <c r="E45" s="143"/>
      <c r="F45" s="144"/>
      <c r="G45" s="144"/>
      <c r="H45" s="144"/>
      <c r="I45" s="144"/>
      <c r="J45" s="145"/>
      <c r="K45" s="145"/>
      <c r="L45" s="145"/>
      <c r="M45" s="146"/>
      <c r="N45" s="146"/>
      <c r="O45" s="170">
        <f>SUM(O46:O50)</f>
        <v>0.01</v>
      </c>
      <c r="P45" s="171">
        <f>SUM(P46:P50)</f>
        <v>0.23</v>
      </c>
      <c r="Q45" s="172"/>
      <c r="R45" s="172"/>
      <c r="S45" s="172"/>
      <c r="T45" s="172"/>
      <c r="U45" s="172"/>
      <c r="V45" s="173"/>
    </row>
    <row r="46" spans="2:22" ht="165.75" x14ac:dyDescent="0.25">
      <c r="B46" s="49" t="s">
        <v>92</v>
      </c>
      <c r="C46" s="50" t="s">
        <v>93</v>
      </c>
      <c r="D46" s="119" t="s">
        <v>94</v>
      </c>
      <c r="E46" s="53"/>
      <c r="F46" s="53"/>
      <c r="G46" s="52" t="s">
        <v>40</v>
      </c>
      <c r="H46" s="54" t="str">
        <f t="shared" si="2"/>
        <v>CR9.1</v>
      </c>
      <c r="I46" s="54" t="str">
        <f>B46</f>
        <v>Q7 et Q8</v>
      </c>
      <c r="J46" s="57"/>
      <c r="K46" s="56"/>
      <c r="L46" s="56" t="s">
        <v>40</v>
      </c>
      <c r="M46" s="120"/>
      <c r="N46" s="120"/>
      <c r="O46" s="121"/>
      <c r="P46" s="122">
        <v>7.0000000000000007E-2</v>
      </c>
      <c r="Q46" s="379">
        <f>O45+P45</f>
        <v>0.24000000000000002</v>
      </c>
      <c r="R46" s="381">
        <f>Q46/O7</f>
        <v>0.31999999999999995</v>
      </c>
      <c r="S46" s="123"/>
      <c r="T46" s="123"/>
      <c r="U46" s="124" t="str">
        <f>IF(O46="","",O46*$W$5)</f>
        <v/>
      </c>
      <c r="V46" s="125">
        <f>IF(P46="","",P46*$W$5)</f>
        <v>1.4000000000000001</v>
      </c>
    </row>
    <row r="47" spans="2:22" ht="21" x14ac:dyDescent="0.25">
      <c r="B47" s="126" t="s">
        <v>80</v>
      </c>
      <c r="C47" s="63" t="s">
        <v>95</v>
      </c>
      <c r="D47" s="157" t="s">
        <v>96</v>
      </c>
      <c r="E47" s="66"/>
      <c r="F47" s="127" t="s">
        <v>40</v>
      </c>
      <c r="G47" s="66"/>
      <c r="H47" s="67" t="str">
        <f t="shared" si="2"/>
        <v>CR9.2</v>
      </c>
      <c r="I47" s="67" t="str">
        <f>B47</f>
        <v>Q7</v>
      </c>
      <c r="J47" s="70"/>
      <c r="K47" s="56" t="s">
        <v>40</v>
      </c>
      <c r="L47" s="56"/>
      <c r="M47" s="128"/>
      <c r="N47" s="128"/>
      <c r="O47" s="129">
        <v>0.01</v>
      </c>
      <c r="P47" s="130"/>
      <c r="Q47" s="379"/>
      <c r="R47" s="388"/>
      <c r="S47" s="131"/>
      <c r="T47" s="131"/>
      <c r="U47" s="124">
        <f t="shared" ref="U47:V50" si="8">IF(O47="","",O47*$W$5)</f>
        <v>0.2</v>
      </c>
      <c r="V47" s="125" t="str">
        <f t="shared" si="8"/>
        <v/>
      </c>
    </row>
    <row r="48" spans="2:22" ht="120.75" x14ac:dyDescent="0.25">
      <c r="B48" s="126" t="s">
        <v>97</v>
      </c>
      <c r="C48" s="63" t="s">
        <v>98</v>
      </c>
      <c r="D48" s="79" t="s">
        <v>99</v>
      </c>
      <c r="E48" s="66"/>
      <c r="F48" s="66"/>
      <c r="G48" s="65" t="s">
        <v>40</v>
      </c>
      <c r="H48" s="67" t="str">
        <f t="shared" si="2"/>
        <v>CR9.3</v>
      </c>
      <c r="I48" s="67" t="str">
        <f>B48</f>
        <v>QI1 et QI2</v>
      </c>
      <c r="J48" s="70"/>
      <c r="K48" s="56"/>
      <c r="L48" s="56" t="s">
        <v>40</v>
      </c>
      <c r="M48" s="128"/>
      <c r="N48" s="128"/>
      <c r="O48" s="129"/>
      <c r="P48" s="130">
        <v>7.0000000000000007E-2</v>
      </c>
      <c r="Q48" s="379"/>
      <c r="R48" s="388"/>
      <c r="S48" s="131"/>
      <c r="T48" s="131"/>
      <c r="U48" s="124" t="str">
        <f t="shared" si="8"/>
        <v/>
      </c>
      <c r="V48" s="125">
        <f t="shared" si="8"/>
        <v>1.4000000000000001</v>
      </c>
    </row>
    <row r="49" spans="2:22" ht="60.75" x14ac:dyDescent="0.25">
      <c r="B49" s="126" t="s">
        <v>100</v>
      </c>
      <c r="C49" s="63" t="s">
        <v>101</v>
      </c>
      <c r="D49" s="79" t="s">
        <v>102</v>
      </c>
      <c r="E49" s="66"/>
      <c r="F49" s="66"/>
      <c r="G49" s="65" t="s">
        <v>40</v>
      </c>
      <c r="H49" s="67" t="str">
        <f t="shared" si="2"/>
        <v>CR9.4</v>
      </c>
      <c r="I49" s="67" t="str">
        <f>B49</f>
        <v>Q4</v>
      </c>
      <c r="J49" s="70"/>
      <c r="K49" s="56"/>
      <c r="L49" s="56" t="s">
        <v>40</v>
      </c>
      <c r="M49" s="128"/>
      <c r="N49" s="128"/>
      <c r="O49" s="129"/>
      <c r="P49" s="130">
        <v>7.0000000000000007E-2</v>
      </c>
      <c r="Q49" s="379"/>
      <c r="R49" s="388"/>
      <c r="S49" s="131"/>
      <c r="T49" s="131"/>
      <c r="U49" s="124" t="str">
        <f t="shared" si="8"/>
        <v/>
      </c>
      <c r="V49" s="125">
        <f t="shared" si="8"/>
        <v>1.4000000000000001</v>
      </c>
    </row>
    <row r="50" spans="2:22" ht="46.5" thickBot="1" x14ac:dyDescent="0.3">
      <c r="B50" s="82" t="s">
        <v>103</v>
      </c>
      <c r="C50" s="83" t="s">
        <v>104</v>
      </c>
      <c r="D50" s="84" t="s">
        <v>105</v>
      </c>
      <c r="E50" s="86"/>
      <c r="F50" s="132" t="s">
        <v>40</v>
      </c>
      <c r="G50" s="132" t="s">
        <v>40</v>
      </c>
      <c r="H50" s="87" t="str">
        <f t="shared" si="2"/>
        <v>CR9.5</v>
      </c>
      <c r="I50" s="87" t="str">
        <f>B50</f>
        <v>QI1</v>
      </c>
      <c r="J50" s="90"/>
      <c r="K50" s="56"/>
      <c r="L50" s="56" t="s">
        <v>40</v>
      </c>
      <c r="M50" s="133"/>
      <c r="N50" s="133"/>
      <c r="O50" s="134"/>
      <c r="P50" s="135">
        <v>0.02</v>
      </c>
      <c r="Q50" s="380"/>
      <c r="R50" s="389"/>
      <c r="S50" s="136"/>
      <c r="T50" s="136"/>
      <c r="U50" s="137" t="str">
        <f t="shared" si="8"/>
        <v/>
      </c>
      <c r="V50" s="138">
        <f t="shared" si="8"/>
        <v>0.4</v>
      </c>
    </row>
    <row r="51" spans="2:22" ht="12.75" customHeight="1" thickBot="1" x14ac:dyDescent="0.3">
      <c r="B51" s="182"/>
      <c r="C51" s="183"/>
      <c r="D51" s="97"/>
      <c r="E51" s="99"/>
      <c r="F51" s="184"/>
      <c r="G51" s="184"/>
      <c r="H51" s="100"/>
      <c r="I51" s="100"/>
      <c r="J51" s="140"/>
      <c r="K51" s="102"/>
      <c r="L51" s="102"/>
      <c r="M51" s="166"/>
      <c r="N51" s="166"/>
      <c r="O51" s="104"/>
      <c r="P51" s="168"/>
      <c r="Q51" s="106"/>
      <c r="R51" s="185"/>
      <c r="S51" s="110"/>
      <c r="T51" s="110"/>
      <c r="U51" s="186"/>
      <c r="V51" s="187"/>
    </row>
    <row r="52" spans="2:22" s="40" customFormat="1" ht="36" customHeight="1" thickBot="1" x14ac:dyDescent="0.3">
      <c r="B52" s="386"/>
      <c r="C52" s="387"/>
      <c r="D52" s="142" t="s">
        <v>25</v>
      </c>
      <c r="E52" s="143"/>
      <c r="F52" s="144"/>
      <c r="G52" s="144"/>
      <c r="H52" s="144"/>
      <c r="I52" s="144"/>
      <c r="J52" s="145"/>
      <c r="K52" s="145"/>
      <c r="L52" s="145"/>
      <c r="M52" s="146"/>
      <c r="N52" s="146"/>
      <c r="O52" s="170">
        <f>SUM(O53:O55)</f>
        <v>0.01</v>
      </c>
      <c r="P52" s="171">
        <f>SUM(P53:P55)</f>
        <v>6.0000000000000005E-2</v>
      </c>
      <c r="Q52" s="172"/>
      <c r="R52" s="172"/>
      <c r="S52" s="172"/>
      <c r="T52" s="172"/>
      <c r="U52" s="172"/>
      <c r="V52" s="173"/>
    </row>
    <row r="53" spans="2:22" ht="90.75" x14ac:dyDescent="0.25">
      <c r="B53" s="49" t="s">
        <v>83</v>
      </c>
      <c r="C53" s="50" t="s">
        <v>106</v>
      </c>
      <c r="D53" s="119" t="s">
        <v>107</v>
      </c>
      <c r="E53" s="53"/>
      <c r="F53" s="53"/>
      <c r="G53" s="52" t="s">
        <v>40</v>
      </c>
      <c r="H53" s="54" t="str">
        <f t="shared" si="2"/>
        <v>CR10.1</v>
      </c>
      <c r="I53" s="54" t="str">
        <f>B53</f>
        <v>QI3</v>
      </c>
      <c r="J53" s="57"/>
      <c r="K53" s="56"/>
      <c r="L53" s="56" t="s">
        <v>40</v>
      </c>
      <c r="M53" s="120"/>
      <c r="N53" s="120"/>
      <c r="O53" s="121"/>
      <c r="P53" s="122">
        <v>0.05</v>
      </c>
      <c r="Q53" s="379">
        <f>O52+P52</f>
        <v>7.0000000000000007E-2</v>
      </c>
      <c r="R53" s="381">
        <f>Q53/O7</f>
        <v>9.3333333333333324E-2</v>
      </c>
      <c r="S53" s="123"/>
      <c r="T53" s="123"/>
      <c r="U53" s="124" t="str">
        <f t="shared" ref="U53:V55" si="9">IF(O53="","",O53*$W$5)</f>
        <v/>
      </c>
      <c r="V53" s="125">
        <f t="shared" si="9"/>
        <v>1</v>
      </c>
    </row>
    <row r="54" spans="2:22" ht="21" x14ac:dyDescent="0.25">
      <c r="B54" s="126" t="s">
        <v>80</v>
      </c>
      <c r="C54" s="63" t="s">
        <v>108</v>
      </c>
      <c r="D54" s="157" t="s">
        <v>109</v>
      </c>
      <c r="E54" s="66"/>
      <c r="F54" s="66"/>
      <c r="G54" s="65" t="s">
        <v>40</v>
      </c>
      <c r="H54" s="67" t="str">
        <f t="shared" si="2"/>
        <v>CR10.2</v>
      </c>
      <c r="I54" s="67" t="str">
        <f>B54</f>
        <v>Q7</v>
      </c>
      <c r="J54" s="70"/>
      <c r="K54" s="56"/>
      <c r="L54" s="56" t="s">
        <v>40</v>
      </c>
      <c r="M54" s="128"/>
      <c r="N54" s="128"/>
      <c r="O54" s="129"/>
      <c r="P54" s="130">
        <v>0.01</v>
      </c>
      <c r="Q54" s="379"/>
      <c r="R54" s="382"/>
      <c r="S54" s="131"/>
      <c r="T54" s="131"/>
      <c r="U54" s="124" t="str">
        <f t="shared" si="9"/>
        <v/>
      </c>
      <c r="V54" s="125">
        <f t="shared" si="9"/>
        <v>0.2</v>
      </c>
    </row>
    <row r="55" spans="2:22" ht="21.75" thickBot="1" x14ac:dyDescent="0.3">
      <c r="B55" s="82" t="s">
        <v>83</v>
      </c>
      <c r="C55" s="83" t="s">
        <v>110</v>
      </c>
      <c r="D55" s="162" t="s">
        <v>111</v>
      </c>
      <c r="E55" s="86"/>
      <c r="F55" s="86"/>
      <c r="G55" s="85" t="s">
        <v>40</v>
      </c>
      <c r="H55" s="87" t="str">
        <f t="shared" si="2"/>
        <v>CR10.3</v>
      </c>
      <c r="I55" s="87" t="str">
        <f>B55</f>
        <v>QI3</v>
      </c>
      <c r="J55" s="90"/>
      <c r="K55" s="56" t="s">
        <v>40</v>
      </c>
      <c r="L55" s="56"/>
      <c r="M55" s="133"/>
      <c r="N55" s="133"/>
      <c r="O55" s="134">
        <v>0.01</v>
      </c>
      <c r="P55" s="135"/>
      <c r="Q55" s="380"/>
      <c r="R55" s="383"/>
      <c r="S55" s="136"/>
      <c r="T55" s="136"/>
      <c r="U55" s="137">
        <f t="shared" si="9"/>
        <v>0.2</v>
      </c>
      <c r="V55" s="138" t="str">
        <f t="shared" si="9"/>
        <v/>
      </c>
    </row>
    <row r="56" spans="2:22" ht="22.5" customHeight="1" x14ac:dyDescent="0.25">
      <c r="M56" s="188"/>
      <c r="N56" s="188"/>
      <c r="O56" s="189"/>
      <c r="P56" s="190"/>
    </row>
  </sheetData>
  <sheetProtection sheet="1" objects="1" scenarios="1" selectLockedCells="1"/>
  <mergeCells count="56">
    <mergeCell ref="A1:C1"/>
    <mergeCell ref="A2:B2"/>
    <mergeCell ref="A4:A9"/>
    <mergeCell ref="M5:Q5"/>
    <mergeCell ref="S5:V5"/>
    <mergeCell ref="M6:N6"/>
    <mergeCell ref="O6:P6"/>
    <mergeCell ref="S6:T6"/>
    <mergeCell ref="U6:V6"/>
    <mergeCell ref="M7:N7"/>
    <mergeCell ref="V10:V11"/>
    <mergeCell ref="M11:N11"/>
    <mergeCell ref="S11:T11"/>
    <mergeCell ref="O7:P7"/>
    <mergeCell ref="S7:T7"/>
    <mergeCell ref="U7:V7"/>
    <mergeCell ref="P8:P9"/>
    <mergeCell ref="Q8:Q9"/>
    <mergeCell ref="S8:U8"/>
    <mergeCell ref="V8:V9"/>
    <mergeCell ref="A10:B10"/>
    <mergeCell ref="E10:G10"/>
    <mergeCell ref="O10:O11"/>
    <mergeCell ref="P10:P11"/>
    <mergeCell ref="U10:U11"/>
    <mergeCell ref="B12:C12"/>
    <mergeCell ref="M12:N12"/>
    <mergeCell ref="S12:T12"/>
    <mergeCell ref="M13:N13"/>
    <mergeCell ref="Q13:Q18"/>
    <mergeCell ref="R13:R18"/>
    <mergeCell ref="S13:T13"/>
    <mergeCell ref="M14:N14"/>
    <mergeCell ref="S14:T14"/>
    <mergeCell ref="M18:N18"/>
    <mergeCell ref="B41:C41"/>
    <mergeCell ref="S18:T18"/>
    <mergeCell ref="Q21:Q23"/>
    <mergeCell ref="R21:R23"/>
    <mergeCell ref="M24:N24"/>
    <mergeCell ref="S24:T24"/>
    <mergeCell ref="B25:C25"/>
    <mergeCell ref="R25:V25"/>
    <mergeCell ref="Q26:Q29"/>
    <mergeCell ref="R26:R29"/>
    <mergeCell ref="B31:C31"/>
    <mergeCell ref="Q32:Q39"/>
    <mergeCell ref="R32:R39"/>
    <mergeCell ref="Q53:Q55"/>
    <mergeCell ref="R53:R55"/>
    <mergeCell ref="Q42:Q43"/>
    <mergeCell ref="R42:R43"/>
    <mergeCell ref="B45:C45"/>
    <mergeCell ref="Q46:Q50"/>
    <mergeCell ref="R46:R50"/>
    <mergeCell ref="B52:C52"/>
  </mergeCells>
  <conditionalFormatting sqref="A10:B10">
    <cfRule type="cellIs" dxfId="83" priority="15" operator="equal">
      <formula>20</formula>
    </cfRule>
    <cfRule type="cellIs" dxfId="82" priority="17" operator="notEqual">
      <formula>20</formula>
    </cfRule>
  </conditionalFormatting>
  <conditionalFormatting sqref="C10">
    <cfRule type="cellIs" dxfId="81" priority="14" operator="equal">
      <formula>1</formula>
    </cfRule>
    <cfRule type="cellIs" dxfId="80" priority="18" operator="notEqual">
      <formula>1</formula>
    </cfRule>
  </conditionalFormatting>
  <conditionalFormatting sqref="J13:J18">
    <cfRule type="cellIs" dxfId="79" priority="13" operator="notEqual">
      <formula>""</formula>
    </cfRule>
  </conditionalFormatting>
  <conditionalFormatting sqref="K21:K23">
    <cfRule type="cellIs" dxfId="78" priority="12" operator="notEqual">
      <formula>""</formula>
    </cfRule>
  </conditionalFormatting>
  <conditionalFormatting sqref="K26:K29">
    <cfRule type="cellIs" dxfId="77" priority="10" operator="notEqual">
      <formula>""</formula>
    </cfRule>
  </conditionalFormatting>
  <conditionalFormatting sqref="K32:K39">
    <cfRule type="cellIs" dxfId="76" priority="8" operator="notEqual">
      <formula>""</formula>
    </cfRule>
  </conditionalFormatting>
  <conditionalFormatting sqref="K42:K43">
    <cfRule type="cellIs" dxfId="75" priority="6" operator="notEqual">
      <formula>""</formula>
    </cfRule>
  </conditionalFormatting>
  <conditionalFormatting sqref="K46:K50">
    <cfRule type="cellIs" dxfId="74" priority="4" operator="notEqual">
      <formula>""</formula>
    </cfRule>
  </conditionalFormatting>
  <conditionalFormatting sqref="K53:K55">
    <cfRule type="cellIs" dxfId="73" priority="2" operator="notEqual">
      <formula>""</formula>
    </cfRule>
  </conditionalFormatting>
  <conditionalFormatting sqref="L21:L23">
    <cfRule type="cellIs" dxfId="72" priority="11" operator="notEqual">
      <formula>""</formula>
    </cfRule>
  </conditionalFormatting>
  <conditionalFormatting sqref="L26:L29">
    <cfRule type="cellIs" dxfId="71" priority="9" operator="notEqual">
      <formula>""</formula>
    </cfRule>
  </conditionalFormatting>
  <conditionalFormatting sqref="L32:L39">
    <cfRule type="cellIs" dxfId="70" priority="7" operator="notEqual">
      <formula>""</formula>
    </cfRule>
  </conditionalFormatting>
  <conditionalFormatting sqref="L42:L43">
    <cfRule type="cellIs" dxfId="69" priority="5" operator="notEqual">
      <formula>""</formula>
    </cfRule>
  </conditionalFormatting>
  <conditionalFormatting sqref="L46:L50">
    <cfRule type="cellIs" dxfId="68" priority="3" operator="notEqual">
      <formula>""</formula>
    </cfRule>
  </conditionalFormatting>
  <conditionalFormatting sqref="L53:L55">
    <cfRule type="cellIs" dxfId="67" priority="1" operator="notEqual">
      <formula>""</formula>
    </cfRule>
  </conditionalFormatting>
  <conditionalFormatting sqref="Q7">
    <cfRule type="cellIs" dxfId="66" priority="16" operator="notEqual">
      <formula>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10"/>
  <sheetViews>
    <sheetView showGridLines="0" tabSelected="1" zoomScale="160" zoomScaleNormal="160" workbookViewId="0">
      <selection activeCell="C7" sqref="C7"/>
    </sheetView>
  </sheetViews>
  <sheetFormatPr baseColWidth="10" defaultRowHeight="15" x14ac:dyDescent="0.25"/>
  <cols>
    <col min="2" max="2" width="37.5703125" customWidth="1"/>
    <col min="3" max="3" width="32.28515625" customWidth="1"/>
  </cols>
  <sheetData>
    <row r="1" spans="2:3" ht="15.75" thickBot="1" x14ac:dyDescent="0.3"/>
    <row r="2" spans="2:3" ht="18.600000000000001" customHeight="1" x14ac:dyDescent="0.25">
      <c r="B2" s="449" t="s">
        <v>215</v>
      </c>
      <c r="C2" s="450"/>
    </row>
    <row r="3" spans="2:3" ht="18.600000000000001" customHeight="1" x14ac:dyDescent="0.25">
      <c r="B3" s="453" t="s">
        <v>233</v>
      </c>
      <c r="C3" s="454"/>
    </row>
    <row r="4" spans="2:3" ht="18.600000000000001" customHeight="1" thickBot="1" x14ac:dyDescent="0.3">
      <c r="B4" s="451" t="s">
        <v>234</v>
      </c>
      <c r="C4" s="452"/>
    </row>
    <row r="5" spans="2:3" ht="15.75" x14ac:dyDescent="0.25">
      <c r="B5" s="191"/>
      <c r="C5" s="196"/>
    </row>
    <row r="6" spans="2:3" x14ac:dyDescent="0.25">
      <c r="B6" s="193" t="s">
        <v>123</v>
      </c>
      <c r="C6" s="361" t="s">
        <v>124</v>
      </c>
    </row>
    <row r="7" spans="2:3" x14ac:dyDescent="0.25">
      <c r="B7" s="193" t="s">
        <v>116</v>
      </c>
      <c r="C7" s="361" t="s">
        <v>1</v>
      </c>
    </row>
    <row r="8" spans="2:3" x14ac:dyDescent="0.25">
      <c r="B8" s="193" t="s">
        <v>115</v>
      </c>
      <c r="C8" s="361" t="s">
        <v>0</v>
      </c>
    </row>
    <row r="9" spans="2:3" x14ac:dyDescent="0.25">
      <c r="B9" s="193" t="s">
        <v>113</v>
      </c>
      <c r="C9" s="361" t="s">
        <v>125</v>
      </c>
    </row>
    <row r="10" spans="2:3" x14ac:dyDescent="0.25">
      <c r="B10" s="193" t="s">
        <v>114</v>
      </c>
      <c r="C10" s="361" t="s">
        <v>126</v>
      </c>
    </row>
  </sheetData>
  <sheetProtection sheet="1" objects="1" scenarios="1" selectLockedCells="1"/>
  <mergeCells count="3">
    <mergeCell ref="B2:C2"/>
    <mergeCell ref="B4:C4"/>
    <mergeCell ref="B3:C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27"/>
  <sheetViews>
    <sheetView showGridLines="0" zoomScale="70" zoomScaleNormal="70" workbookViewId="0">
      <selection activeCell="E11" sqref="E11"/>
    </sheetView>
  </sheetViews>
  <sheetFormatPr baseColWidth="10" defaultColWidth="11.42578125" defaultRowHeight="14.25" x14ac:dyDescent="0.25"/>
  <cols>
    <col min="1" max="1" width="3.7109375" style="191" customWidth="1"/>
    <col min="2" max="2" width="11.7109375" style="191" customWidth="1"/>
    <col min="3" max="3" width="137.85546875" style="191" customWidth="1"/>
    <col min="4" max="4" width="15.85546875" style="191" bestFit="1" customWidth="1"/>
    <col min="5" max="8" width="4.42578125" style="191" customWidth="1"/>
    <col min="9" max="9" width="3.7109375" style="191" customWidth="1"/>
    <col min="10" max="10" width="12.42578125" style="191" bestFit="1" customWidth="1"/>
    <col min="11" max="11" width="7.7109375" style="191" customWidth="1"/>
    <col min="12" max="12" width="10.28515625" style="191" bestFit="1" customWidth="1"/>
    <col min="13" max="13" width="79.5703125" style="191" customWidth="1"/>
    <col min="14" max="14" width="4.7109375" style="191" bestFit="1" customWidth="1"/>
    <col min="15" max="15" width="5" style="191" hidden="1" customWidth="1"/>
    <col min="16" max="16" width="5.28515625" style="191" hidden="1" customWidth="1"/>
    <col min="17" max="17" width="5.85546875" style="191" hidden="1" customWidth="1"/>
    <col min="18" max="18" width="3.140625" style="191" customWidth="1"/>
    <col min="19" max="20" width="32.7109375" style="191" customWidth="1"/>
    <col min="21" max="21" width="34.42578125" style="191" customWidth="1"/>
    <col min="22" max="22" width="32.7109375" style="191" customWidth="1"/>
    <col min="23" max="16384" width="11.42578125" style="191"/>
  </cols>
  <sheetData>
    <row r="1" spans="1:22" ht="15" thickBot="1" x14ac:dyDescent="0.3">
      <c r="A1" s="198"/>
      <c r="B1" s="199"/>
      <c r="C1" s="199"/>
      <c r="D1" s="199"/>
      <c r="E1" s="199"/>
      <c r="F1" s="199"/>
      <c r="G1" s="199"/>
      <c r="H1" s="199"/>
      <c r="I1" s="199"/>
      <c r="J1" s="199"/>
      <c r="K1" s="199"/>
      <c r="L1" s="199"/>
      <c r="M1" s="199"/>
      <c r="N1" s="201"/>
      <c r="O1" s="199"/>
      <c r="P1" s="199"/>
      <c r="Q1" s="199"/>
      <c r="R1" s="199"/>
    </row>
    <row r="2" spans="1:22" ht="28.5" customHeight="1" x14ac:dyDescent="0.25">
      <c r="A2" s="202"/>
      <c r="B2" s="485" t="s">
        <v>215</v>
      </c>
      <c r="C2" s="486"/>
      <c r="D2" s="486"/>
      <c r="E2" s="486"/>
      <c r="F2" s="486"/>
      <c r="G2" s="486"/>
      <c r="H2" s="486"/>
      <c r="I2" s="486"/>
      <c r="J2" s="486"/>
      <c r="K2" s="486"/>
      <c r="L2" s="486"/>
      <c r="M2" s="487"/>
      <c r="N2" s="203"/>
    </row>
    <row r="3" spans="1:22" ht="49.5" customHeight="1" thickBot="1" x14ac:dyDescent="0.3">
      <c r="A3" s="202"/>
      <c r="B3" s="488" t="s">
        <v>283</v>
      </c>
      <c r="C3" s="489"/>
      <c r="D3" s="489"/>
      <c r="E3" s="489"/>
      <c r="F3" s="489"/>
      <c r="G3" s="489"/>
      <c r="H3" s="489"/>
      <c r="I3" s="489"/>
      <c r="J3" s="489"/>
      <c r="K3" s="489"/>
      <c r="L3" s="489"/>
      <c r="M3" s="490"/>
      <c r="N3" s="203"/>
    </row>
    <row r="4" spans="1:22" ht="15.75" customHeight="1" x14ac:dyDescent="0.25">
      <c r="A4" s="202"/>
      <c r="C4" s="196"/>
      <c r="D4" s="247"/>
      <c r="E4" s="247"/>
      <c r="F4" s="247"/>
      <c r="G4" s="246"/>
      <c r="H4" s="246"/>
      <c r="I4" s="248"/>
      <c r="J4" s="250"/>
      <c r="K4" s="250"/>
      <c r="L4" s="250"/>
      <c r="M4" s="264"/>
      <c r="N4" s="203"/>
      <c r="O4" s="482" t="s">
        <v>118</v>
      </c>
      <c r="P4" s="483" t="s">
        <v>220</v>
      </c>
      <c r="Q4" s="483" t="s">
        <v>244</v>
      </c>
    </row>
    <row r="5" spans="1:22" ht="21.75" customHeight="1" x14ac:dyDescent="0.25">
      <c r="A5" s="202"/>
      <c r="B5" s="240" t="s">
        <v>116</v>
      </c>
      <c r="C5" s="296" t="str">
        <f>'GRILLE E6 DÉBUT'!C7</f>
        <v>Lycée LIVET</v>
      </c>
      <c r="D5" s="240" t="s">
        <v>113</v>
      </c>
      <c r="E5" s="491" t="str">
        <f>'GRILLE E6 DÉBUT'!C9</f>
        <v>DUPONT</v>
      </c>
      <c r="F5" s="491"/>
      <c r="G5" s="491"/>
      <c r="H5" s="491"/>
      <c r="I5" s="248"/>
      <c r="J5" s="250"/>
      <c r="K5" s="250"/>
      <c r="L5" s="250"/>
      <c r="M5" s="265"/>
      <c r="N5" s="203"/>
      <c r="O5" s="482"/>
      <c r="P5" s="483"/>
      <c r="Q5" s="483"/>
    </row>
    <row r="6" spans="1:22" ht="21.75" customHeight="1" x14ac:dyDescent="0.25">
      <c r="A6" s="202"/>
      <c r="B6" s="240" t="s">
        <v>115</v>
      </c>
      <c r="C6" s="296" t="str">
        <f>'GRILLE E6 DÉBUT'!C8</f>
        <v>Nantes</v>
      </c>
      <c r="D6" s="240" t="s">
        <v>114</v>
      </c>
      <c r="E6" s="492" t="str">
        <f>'GRILLE E6 DÉBUT'!C10</f>
        <v>Candide</v>
      </c>
      <c r="F6" s="493"/>
      <c r="G6" s="493"/>
      <c r="H6" s="494"/>
      <c r="I6" s="241"/>
      <c r="J6" s="498" t="s">
        <v>238</v>
      </c>
      <c r="K6" s="498" t="s">
        <v>223</v>
      </c>
      <c r="L6" s="498" t="s">
        <v>228</v>
      </c>
      <c r="M6" s="495" t="s">
        <v>222</v>
      </c>
      <c r="N6" s="203"/>
      <c r="O6" s="482"/>
      <c r="P6" s="483"/>
      <c r="Q6" s="483"/>
    </row>
    <row r="7" spans="1:22" ht="15" customHeight="1" x14ac:dyDescent="0.25">
      <c r="A7" s="202"/>
      <c r="B7" s="260"/>
      <c r="D7" s="297"/>
      <c r="E7" s="298"/>
      <c r="F7" s="298"/>
      <c r="G7" s="298"/>
      <c r="H7" s="298"/>
      <c r="I7" s="241"/>
      <c r="J7" s="499"/>
      <c r="K7" s="499"/>
      <c r="L7" s="499"/>
      <c r="M7" s="496"/>
      <c r="N7" s="203"/>
      <c r="O7" s="482"/>
      <c r="P7" s="483"/>
      <c r="Q7" s="483"/>
    </row>
    <row r="8" spans="1:22" s="192" customFormat="1" ht="29.25" customHeight="1" x14ac:dyDescent="0.25">
      <c r="A8" s="204"/>
      <c r="B8" s="235" t="s">
        <v>121</v>
      </c>
      <c r="C8" s="249" t="s">
        <v>122</v>
      </c>
      <c r="D8" s="235" t="s">
        <v>217</v>
      </c>
      <c r="E8" s="235">
        <v>0</v>
      </c>
      <c r="F8" s="235">
        <v>1</v>
      </c>
      <c r="G8" s="235">
        <v>2</v>
      </c>
      <c r="H8" s="235">
        <v>3</v>
      </c>
      <c r="I8" s="251"/>
      <c r="J8" s="500"/>
      <c r="K8" s="500"/>
      <c r="L8" s="500"/>
      <c r="M8" s="497"/>
      <c r="N8" s="205"/>
      <c r="O8" s="482"/>
      <c r="P8" s="483" t="s">
        <v>119</v>
      </c>
      <c r="Q8" s="483" t="s">
        <v>119</v>
      </c>
      <c r="S8" s="226"/>
    </row>
    <row r="9" spans="1:22" s="192" customFormat="1" ht="22.5" customHeight="1" thickBot="1" x14ac:dyDescent="0.3">
      <c r="A9" s="204"/>
      <c r="B9" s="210"/>
      <c r="D9" s="484"/>
      <c r="E9" s="484"/>
      <c r="F9" s="484"/>
      <c r="G9" s="484"/>
      <c r="H9" s="484"/>
      <c r="J9" s="299"/>
      <c r="K9" s="299"/>
      <c r="L9" s="299"/>
      <c r="M9" s="299"/>
      <c r="N9" s="205"/>
      <c r="O9" s="305"/>
      <c r="P9" s="233"/>
      <c r="Q9" s="233"/>
      <c r="S9" s="481" t="s">
        <v>131</v>
      </c>
      <c r="T9" s="481"/>
      <c r="U9" s="481"/>
      <c r="V9" s="481"/>
    </row>
    <row r="10" spans="1:22" s="192" customFormat="1" ht="32.450000000000003" customHeight="1" thickBot="1" x14ac:dyDescent="0.3">
      <c r="A10" s="204"/>
      <c r="B10" s="476" t="s">
        <v>6</v>
      </c>
      <c r="C10" s="477"/>
      <c r="D10" s="477"/>
      <c r="E10" s="477"/>
      <c r="F10" s="477"/>
      <c r="G10" s="477"/>
      <c r="H10" s="478"/>
      <c r="I10" s="242"/>
      <c r="J10" s="300">
        <f>SUM(J11:J16)</f>
        <v>0.25</v>
      </c>
      <c r="K10" s="300">
        <f>SUM(K11:K16)</f>
        <v>0.25</v>
      </c>
      <c r="L10" s="301">
        <f>SUM(L11:L16)</f>
        <v>3.333333333333333</v>
      </c>
      <c r="M10" s="295" t="str">
        <f xml:space="preserve"> "/ " &amp;20*J10</f>
        <v>/ 5</v>
      </c>
      <c r="N10" s="205"/>
      <c r="O10" s="306"/>
      <c r="P10" s="234"/>
      <c r="Q10" s="234"/>
      <c r="S10" s="245">
        <v>0</v>
      </c>
      <c r="T10" s="245">
        <v>1</v>
      </c>
      <c r="U10" s="245">
        <v>2</v>
      </c>
      <c r="V10" s="245">
        <v>3</v>
      </c>
    </row>
    <row r="11" spans="1:22" ht="126.6" customHeight="1" thickBot="1" x14ac:dyDescent="0.3">
      <c r="A11" s="202"/>
      <c r="B11" s="237" t="s">
        <v>38</v>
      </c>
      <c r="C11" s="239" t="s">
        <v>288</v>
      </c>
      <c r="D11" s="346" t="s">
        <v>112</v>
      </c>
      <c r="E11" s="340"/>
      <c r="F11" s="340"/>
      <c r="G11" s="340" t="s">
        <v>40</v>
      </c>
      <c r="H11" s="341"/>
      <c r="I11" s="335" t="str">
        <f t="shared" ref="I11:I15" si="0">IF(O11="PB","◄","")</f>
        <v/>
      </c>
      <c r="J11" s="252">
        <f>IF(OR(D11="Obligatoire",D11="oui"),5%,0)</f>
        <v>0.05</v>
      </c>
      <c r="K11" s="252">
        <f>P11</f>
        <v>0.05</v>
      </c>
      <c r="L11" s="253">
        <f>IF(D11="NON","",(IF(F11&lt;&gt;"",1/3,0)+IF(G11&lt;&gt;"",2/3,0)+IF(H11&lt;&gt;"",1,0))*20*K11)</f>
        <v>0.66666666666666663</v>
      </c>
      <c r="M11" s="342"/>
      <c r="N11" s="203"/>
      <c r="O11" s="307">
        <f t="shared" ref="O11:O16" si="1">IF(OR(D11="Obligatoire",D11="OUI"),IF(COUNTBLANK(E11:H11)=3,1,"PB"),IF(D11="NON",IF(COUNTBLANK(E11:H11)=4,0,"PB")))</f>
        <v>1</v>
      </c>
      <c r="P11" s="243">
        <f t="shared" ref="P11:P16" si="2">O11*J11</f>
        <v>0.05</v>
      </c>
      <c r="Q11" s="243" t="str">
        <f>IF(D11&lt;&gt;"NON","OUI","NON")</f>
        <v>OUI</v>
      </c>
      <c r="S11" s="222" t="s">
        <v>135</v>
      </c>
      <c r="T11" s="222" t="s">
        <v>132</v>
      </c>
      <c r="U11" s="222" t="s">
        <v>133</v>
      </c>
      <c r="V11" s="222" t="s">
        <v>136</v>
      </c>
    </row>
    <row r="12" spans="1:22" ht="138.75" customHeight="1" thickBot="1" x14ac:dyDescent="0.3">
      <c r="A12" s="202"/>
      <c r="B12" s="237" t="s">
        <v>42</v>
      </c>
      <c r="C12" s="239" t="s">
        <v>289</v>
      </c>
      <c r="D12" s="346" t="s">
        <v>112</v>
      </c>
      <c r="E12" s="340"/>
      <c r="F12" s="340"/>
      <c r="G12" s="340" t="s">
        <v>40</v>
      </c>
      <c r="H12" s="341"/>
      <c r="I12" s="335" t="str">
        <f t="shared" si="0"/>
        <v/>
      </c>
      <c r="J12" s="252">
        <f t="shared" ref="J12:J16" si="3">IF(OR(D12="Obligatoire",D12="oui"),5%,0)</f>
        <v>0.05</v>
      </c>
      <c r="K12" s="252">
        <f t="shared" ref="K12:K16" si="4">P12</f>
        <v>0.05</v>
      </c>
      <c r="L12" s="253">
        <f t="shared" ref="L12:L16" si="5">IF(D12="NON","",(IF(F12&lt;&gt;"",1/3,0)+IF(G12&lt;&gt;"",2/3,0)+IF(H12&lt;&gt;"",1,0))*20*K12)</f>
        <v>0.66666666666666663</v>
      </c>
      <c r="M12" s="342"/>
      <c r="N12" s="203"/>
      <c r="O12" s="307">
        <f t="shared" si="1"/>
        <v>1</v>
      </c>
      <c r="P12" s="243">
        <f t="shared" si="2"/>
        <v>0.05</v>
      </c>
      <c r="Q12" s="243" t="str">
        <f t="shared" ref="Q12:Q16" si="6">IF(D12&lt;&gt;"NON","OUI","NON")</f>
        <v>OUI</v>
      </c>
      <c r="S12" s="222" t="s">
        <v>134</v>
      </c>
      <c r="T12" s="222" t="s">
        <v>279</v>
      </c>
      <c r="U12" s="222" t="s">
        <v>292</v>
      </c>
      <c r="V12" s="222" t="s">
        <v>280</v>
      </c>
    </row>
    <row r="13" spans="1:22" ht="114" customHeight="1" thickBot="1" x14ac:dyDescent="0.3">
      <c r="A13" s="202"/>
      <c r="B13" s="237" t="s">
        <v>42</v>
      </c>
      <c r="C13" s="239" t="s">
        <v>290</v>
      </c>
      <c r="D13" s="345" t="s">
        <v>216</v>
      </c>
      <c r="E13" s="340"/>
      <c r="F13" s="340"/>
      <c r="G13" s="340"/>
      <c r="H13" s="341"/>
      <c r="I13" s="335" t="str">
        <f t="shared" si="0"/>
        <v/>
      </c>
      <c r="J13" s="252">
        <f t="shared" si="3"/>
        <v>0</v>
      </c>
      <c r="K13" s="252">
        <f t="shared" si="4"/>
        <v>0</v>
      </c>
      <c r="L13" s="253" t="str">
        <f t="shared" si="5"/>
        <v/>
      </c>
      <c r="M13" s="342" t="s">
        <v>239</v>
      </c>
      <c r="N13" s="203"/>
      <c r="O13" s="307">
        <f t="shared" si="1"/>
        <v>0</v>
      </c>
      <c r="P13" s="243">
        <f t="shared" si="2"/>
        <v>0</v>
      </c>
      <c r="Q13" s="243" t="str">
        <f t="shared" si="6"/>
        <v>NON</v>
      </c>
      <c r="S13" s="302" t="s">
        <v>293</v>
      </c>
      <c r="T13" s="302" t="s">
        <v>294</v>
      </c>
      <c r="U13" s="302" t="s">
        <v>295</v>
      </c>
      <c r="V13" s="302" t="s">
        <v>296</v>
      </c>
    </row>
    <row r="14" spans="1:22" ht="123" customHeight="1" thickBot="1" x14ac:dyDescent="0.3">
      <c r="A14" s="202"/>
      <c r="B14" s="237" t="s">
        <v>47</v>
      </c>
      <c r="C14" s="239" t="s">
        <v>324</v>
      </c>
      <c r="D14" s="345" t="s">
        <v>216</v>
      </c>
      <c r="E14" s="340"/>
      <c r="F14" s="340"/>
      <c r="G14" s="340"/>
      <c r="H14" s="341"/>
      <c r="I14" s="335" t="str">
        <f t="shared" si="0"/>
        <v/>
      </c>
      <c r="J14" s="252">
        <f t="shared" si="3"/>
        <v>0</v>
      </c>
      <c r="K14" s="252">
        <f t="shared" si="4"/>
        <v>0</v>
      </c>
      <c r="L14" s="253" t="str">
        <f t="shared" si="5"/>
        <v/>
      </c>
      <c r="M14" s="342" t="s">
        <v>239</v>
      </c>
      <c r="N14" s="203"/>
      <c r="O14" s="307">
        <f t="shared" si="1"/>
        <v>0</v>
      </c>
      <c r="P14" s="243">
        <f t="shared" si="2"/>
        <v>0</v>
      </c>
      <c r="Q14" s="243" t="str">
        <f>IF(D14&lt;&gt;"NON","OUI","NON")</f>
        <v>NON</v>
      </c>
      <c r="S14" s="303" t="s">
        <v>297</v>
      </c>
      <c r="T14" s="303" t="s">
        <v>258</v>
      </c>
      <c r="U14" s="303" t="s">
        <v>259</v>
      </c>
      <c r="V14" s="303" t="s">
        <v>260</v>
      </c>
    </row>
    <row r="15" spans="1:22" ht="96.75" customHeight="1" thickBot="1" x14ac:dyDescent="0.3">
      <c r="A15" s="202"/>
      <c r="B15" s="237" t="s">
        <v>47</v>
      </c>
      <c r="C15" s="239" t="s">
        <v>325</v>
      </c>
      <c r="D15" s="345" t="s">
        <v>117</v>
      </c>
      <c r="E15" s="340"/>
      <c r="F15" s="340"/>
      <c r="G15" s="340" t="s">
        <v>40</v>
      </c>
      <c r="H15" s="341"/>
      <c r="I15" s="335" t="str">
        <f t="shared" si="0"/>
        <v/>
      </c>
      <c r="J15" s="252">
        <f>IF(OR(D15="Obligatoire",D15="oui"),10%,0)</f>
        <v>0.1</v>
      </c>
      <c r="K15" s="252">
        <f t="shared" si="4"/>
        <v>0.1</v>
      </c>
      <c r="L15" s="253">
        <f t="shared" si="5"/>
        <v>1.3333333333333333</v>
      </c>
      <c r="M15" s="342" t="s">
        <v>240</v>
      </c>
      <c r="N15" s="203"/>
      <c r="O15" s="307">
        <f t="shared" si="1"/>
        <v>1</v>
      </c>
      <c r="P15" s="243">
        <f t="shared" si="2"/>
        <v>0.1</v>
      </c>
      <c r="Q15" s="243" t="str">
        <f t="shared" si="6"/>
        <v>OUI</v>
      </c>
      <c r="S15" s="304" t="s">
        <v>298</v>
      </c>
      <c r="T15" s="304" t="s">
        <v>261</v>
      </c>
      <c r="U15" s="304" t="s">
        <v>262</v>
      </c>
      <c r="V15" s="304" t="s">
        <v>263</v>
      </c>
    </row>
    <row r="16" spans="1:22" ht="114" customHeight="1" thickBot="1" x14ac:dyDescent="0.3">
      <c r="A16" s="202"/>
      <c r="B16" s="237" t="s">
        <v>51</v>
      </c>
      <c r="C16" s="239" t="s">
        <v>291</v>
      </c>
      <c r="D16" s="346" t="s">
        <v>112</v>
      </c>
      <c r="E16" s="340"/>
      <c r="F16" s="340"/>
      <c r="G16" s="340" t="s">
        <v>40</v>
      </c>
      <c r="H16" s="341"/>
      <c r="I16" s="335" t="str">
        <f>IF(O16="PB","◄","")</f>
        <v/>
      </c>
      <c r="J16" s="252">
        <f t="shared" si="3"/>
        <v>0.05</v>
      </c>
      <c r="K16" s="252">
        <f t="shared" si="4"/>
        <v>0.05</v>
      </c>
      <c r="L16" s="253">
        <f t="shared" si="5"/>
        <v>0.66666666666666663</v>
      </c>
      <c r="M16" s="342"/>
      <c r="N16" s="203"/>
      <c r="O16" s="307">
        <f t="shared" si="1"/>
        <v>1</v>
      </c>
      <c r="P16" s="243">
        <f t="shared" si="2"/>
        <v>0.05</v>
      </c>
      <c r="Q16" s="243" t="str">
        <f t="shared" si="6"/>
        <v>OUI</v>
      </c>
      <c r="S16" s="222" t="s">
        <v>139</v>
      </c>
      <c r="T16" s="222" t="s">
        <v>138</v>
      </c>
      <c r="U16" s="222" t="s">
        <v>265</v>
      </c>
      <c r="V16" s="223" t="s">
        <v>137</v>
      </c>
    </row>
    <row r="17" spans="1:19" ht="15.75" thickBot="1" x14ac:dyDescent="0.3">
      <c r="A17" s="202"/>
      <c r="B17" s="480" t="s">
        <v>221</v>
      </c>
      <c r="C17" s="480"/>
      <c r="D17" s="480"/>
      <c r="E17" s="337"/>
      <c r="F17" s="337"/>
      <c r="G17" s="337"/>
      <c r="H17" s="323"/>
      <c r="I17" s="323"/>
      <c r="J17" s="261"/>
      <c r="K17" s="261"/>
      <c r="L17" s="261"/>
      <c r="M17" s="261"/>
      <c r="N17" s="203"/>
      <c r="S17" s="336"/>
    </row>
    <row r="18" spans="1:19" ht="21" thickBot="1" x14ac:dyDescent="0.3">
      <c r="A18" s="202"/>
      <c r="B18" s="479" t="s">
        <v>286</v>
      </c>
      <c r="C18" s="479"/>
      <c r="D18" s="479"/>
      <c r="E18" s="479"/>
      <c r="F18" s="479"/>
      <c r="G18" s="479"/>
      <c r="H18" s="321"/>
      <c r="I18" s="321"/>
      <c r="J18" s="470" t="str">
        <f>IF(K13+K14+K15&lt;&gt;0.1,"INCORRECT","CORRECT")</f>
        <v>CORRECT</v>
      </c>
      <c r="K18" s="471"/>
      <c r="L18" s="472"/>
      <c r="M18" s="366" t="s">
        <v>237</v>
      </c>
      <c r="N18" s="203"/>
    </row>
    <row r="19" spans="1:19" ht="21" thickBot="1" x14ac:dyDescent="0.3">
      <c r="A19" s="202"/>
      <c r="B19" s="479" t="s">
        <v>281</v>
      </c>
      <c r="C19" s="479"/>
      <c r="D19" s="479"/>
      <c r="E19" s="479"/>
      <c r="F19" s="479"/>
      <c r="G19" s="479"/>
      <c r="H19" s="321"/>
      <c r="I19" s="322"/>
      <c r="J19" s="470" t="str">
        <f>IF(OR(O11="PB",O12="PB",O13="PB",O14="PB",O15="PB",O16="PB"),"INCORRECT","CORRECT")</f>
        <v>CORRECT</v>
      </c>
      <c r="K19" s="471"/>
      <c r="L19" s="472"/>
      <c r="M19" s="367">
        <f>IF(J18="INCORRECT","PB",SUM(L11:L16))</f>
        <v>3.333333333333333</v>
      </c>
      <c r="N19" s="308"/>
    </row>
    <row r="20" spans="1:19" ht="21" thickBot="1" x14ac:dyDescent="0.3">
      <c r="A20" s="202"/>
      <c r="B20" s="479" t="s">
        <v>241</v>
      </c>
      <c r="C20" s="479"/>
      <c r="D20" s="479"/>
      <c r="E20" s="479"/>
      <c r="F20" s="479"/>
      <c r="G20" s="479"/>
      <c r="H20" s="321"/>
      <c r="I20" s="322"/>
      <c r="J20" s="320">
        <f>COUNTIF(Q11:Q16,"OUI")/COUNTA(Q11:Q16)</f>
        <v>0.66666666666666663</v>
      </c>
      <c r="K20" s="471" t="str">
        <f>IF(J20&gt;0.66,"CORRECT","INCORRECT")</f>
        <v>CORRECT</v>
      </c>
      <c r="L20" s="472"/>
      <c r="M20" s="368" t="str">
        <f>M10</f>
        <v>/ 5</v>
      </c>
      <c r="N20" s="308"/>
    </row>
    <row r="21" spans="1:19" ht="22.5" customHeight="1" thickBot="1" x14ac:dyDescent="0.3">
      <c r="A21" s="202"/>
      <c r="B21" s="521" t="s">
        <v>120</v>
      </c>
      <c r="N21" s="203"/>
    </row>
    <row r="22" spans="1:19" ht="82.5" customHeight="1" thickBot="1" x14ac:dyDescent="0.3">
      <c r="A22" s="202"/>
      <c r="B22" s="473"/>
      <c r="C22" s="474"/>
      <c r="D22" s="474"/>
      <c r="E22" s="474"/>
      <c r="F22" s="474"/>
      <c r="G22" s="474"/>
      <c r="H22" s="474"/>
      <c r="I22" s="474"/>
      <c r="J22" s="474"/>
      <c r="K22" s="474"/>
      <c r="L22" s="474"/>
      <c r="M22" s="475"/>
      <c r="N22" s="309"/>
    </row>
    <row r="23" spans="1:19" ht="16.5" customHeight="1" thickBot="1" x14ac:dyDescent="0.3">
      <c r="A23" s="202"/>
      <c r="B23" s="244"/>
      <c r="C23" s="244"/>
      <c r="D23" s="244"/>
      <c r="E23" s="244"/>
      <c r="F23" s="244"/>
      <c r="G23" s="244"/>
      <c r="H23" s="244"/>
      <c r="I23" s="244"/>
      <c r="J23" s="244"/>
      <c r="K23" s="244"/>
      <c r="L23" s="244"/>
      <c r="M23" s="244"/>
      <c r="N23" s="309"/>
    </row>
    <row r="24" spans="1:19" ht="29.25" customHeight="1" x14ac:dyDescent="0.25">
      <c r="A24" s="202"/>
      <c r="C24" s="256" t="s">
        <v>264</v>
      </c>
      <c r="D24" s="257" t="s">
        <v>226</v>
      </c>
      <c r="E24" s="464" t="s">
        <v>224</v>
      </c>
      <c r="F24" s="465"/>
      <c r="G24" s="465"/>
      <c r="H24" s="466"/>
      <c r="I24" s="455" t="s">
        <v>225</v>
      </c>
      <c r="J24" s="456"/>
      <c r="K24" s="456"/>
      <c r="L24" s="456"/>
      <c r="M24" s="457"/>
      <c r="N24" s="309"/>
    </row>
    <row r="25" spans="1:19" ht="21.75" customHeight="1" thickBot="1" x14ac:dyDescent="0.3">
      <c r="A25" s="202"/>
      <c r="C25" s="313"/>
      <c r="D25" s="258"/>
      <c r="E25" s="467"/>
      <c r="F25" s="468"/>
      <c r="G25" s="468"/>
      <c r="H25" s="469"/>
      <c r="I25" s="458"/>
      <c r="J25" s="459"/>
      <c r="K25" s="459"/>
      <c r="L25" s="459"/>
      <c r="M25" s="460"/>
      <c r="N25" s="309"/>
    </row>
    <row r="26" spans="1:19" ht="21.75" customHeight="1" x14ac:dyDescent="0.2">
      <c r="A26" s="202"/>
      <c r="C26" s="313"/>
      <c r="D26" s="258"/>
      <c r="E26" s="263"/>
      <c r="F26" s="263"/>
      <c r="G26" s="263"/>
      <c r="H26" s="263"/>
      <c r="I26" s="458"/>
      <c r="J26" s="459"/>
      <c r="K26" s="459"/>
      <c r="L26" s="459"/>
      <c r="M26" s="460"/>
      <c r="N26" s="309"/>
    </row>
    <row r="27" spans="1:19" ht="21.75" customHeight="1" thickBot="1" x14ac:dyDescent="0.3">
      <c r="A27" s="206"/>
      <c r="B27" s="207"/>
      <c r="C27" s="314"/>
      <c r="D27" s="259"/>
      <c r="E27" s="255"/>
      <c r="F27" s="255"/>
      <c r="G27" s="255"/>
      <c r="H27" s="255"/>
      <c r="I27" s="461"/>
      <c r="J27" s="462"/>
      <c r="K27" s="462"/>
      <c r="L27" s="462"/>
      <c r="M27" s="463"/>
      <c r="N27" s="209"/>
      <c r="O27" s="207"/>
      <c r="P27" s="207"/>
      <c r="Q27" s="207"/>
    </row>
  </sheetData>
  <sheetProtection sheet="1" objects="1" scenarios="1" selectLockedCells="1"/>
  <mergeCells count="25">
    <mergeCell ref="S9:V9"/>
    <mergeCell ref="O4:O8"/>
    <mergeCell ref="P4:P8"/>
    <mergeCell ref="D9:H9"/>
    <mergeCell ref="B2:M2"/>
    <mergeCell ref="B3:M3"/>
    <mergeCell ref="E5:H5"/>
    <mergeCell ref="E6:H6"/>
    <mergeCell ref="M6:M8"/>
    <mergeCell ref="Q4:Q8"/>
    <mergeCell ref="J6:J8"/>
    <mergeCell ref="K6:K8"/>
    <mergeCell ref="L6:L8"/>
    <mergeCell ref="B10:H10"/>
    <mergeCell ref="K20:L20"/>
    <mergeCell ref="B18:G18"/>
    <mergeCell ref="B19:G19"/>
    <mergeCell ref="B20:G20"/>
    <mergeCell ref="B17:D17"/>
    <mergeCell ref="J18:L18"/>
    <mergeCell ref="I24:M27"/>
    <mergeCell ref="E24:H24"/>
    <mergeCell ref="E25:H25"/>
    <mergeCell ref="J19:L19"/>
    <mergeCell ref="B22:M22"/>
  </mergeCells>
  <conditionalFormatting sqref="D11:D16">
    <cfRule type="cellIs" dxfId="65" priority="12" operator="equal">
      <formula>"NON"</formula>
    </cfRule>
    <cfRule type="cellIs" dxfId="64" priority="13" operator="equal">
      <formula>"Obligatoire"</formula>
    </cfRule>
    <cfRule type="cellIs" dxfId="63" priority="14" operator="equal">
      <formula>"OUI"</formula>
    </cfRule>
  </conditionalFormatting>
  <conditionalFormatting sqref="E25">
    <cfRule type="containsText" dxfId="62" priority="22" operator="containsText" text="INCORRECT">
      <formula>NOT(ISERROR(SEARCH("INCORRECT",E25)))</formula>
    </cfRule>
    <cfRule type="containsText" dxfId="61" priority="23" operator="containsText" text="CORRECT">
      <formula>NOT(ISERROR(SEARCH("CORRECT",E25)))</formula>
    </cfRule>
  </conditionalFormatting>
  <conditionalFormatting sqref="I11:I16">
    <cfRule type="cellIs" dxfId="60" priority="24" operator="equal">
      <formula>"◄"</formula>
    </cfRule>
  </conditionalFormatting>
  <conditionalFormatting sqref="J11:L16">
    <cfRule type="cellIs" dxfId="59" priority="33" operator="equal">
      <formula>"&lt;="</formula>
    </cfRule>
  </conditionalFormatting>
  <conditionalFormatting sqref="J18:L19">
    <cfRule type="cellIs" dxfId="58" priority="4" operator="notEqual">
      <formula>"CORRECT"</formula>
    </cfRule>
  </conditionalFormatting>
  <conditionalFormatting sqref="K20:L20">
    <cfRule type="cellIs" dxfId="57" priority="5" operator="notEqual">
      <formula>"CORRECT"</formula>
    </cfRule>
  </conditionalFormatting>
  <conditionalFormatting sqref="M10">
    <cfRule type="cellIs" dxfId="56" priority="1" operator="notEqual">
      <formula>"/ 5"</formula>
    </cfRule>
  </conditionalFormatting>
  <conditionalFormatting sqref="M19">
    <cfRule type="cellIs" dxfId="55" priority="3" operator="equal">
      <formula>"PB"</formula>
    </cfRule>
  </conditionalFormatting>
  <conditionalFormatting sqref="M20">
    <cfRule type="cellIs" dxfId="54" priority="2" operator="notEqual">
      <formula>"/ 5"</formula>
    </cfRule>
  </conditionalFormatting>
  <conditionalFormatting sqref="P11:Q16">
    <cfRule type="cellIs" dxfId="53" priority="26" operator="equal">
      <formula>"&lt;="</formula>
    </cfRule>
  </conditionalFormatting>
  <dataValidations count="2">
    <dataValidation type="list" allowBlank="1" showInputMessage="1" showErrorMessage="1" sqref="D13:D15" xr:uid="{00000000-0002-0000-0200-000000000000}">
      <formula1>"OUI,NON"</formula1>
    </dataValidation>
    <dataValidation type="list" allowBlank="1" showInputMessage="1" showErrorMessage="1" sqref="D11:D12 D16" xr:uid="{00000000-0002-0000-0200-000001000000}">
      <formula1>"OUI,NON,Obligatoire"</formula1>
    </dataValidation>
  </dataValidations>
  <pageMargins left="0.23622047244094491" right="0.23622047244094491" top="0.74803149606299213" bottom="0.74803149606299213" header="0.31496062992125984" footer="0.31496062992125984"/>
  <pageSetup paperSize="8"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37"/>
  <sheetViews>
    <sheetView showGridLines="0" zoomScale="70" zoomScaleNormal="70" workbookViewId="0">
      <selection activeCell="F11" sqref="F11"/>
    </sheetView>
  </sheetViews>
  <sheetFormatPr baseColWidth="10" defaultColWidth="11.42578125" defaultRowHeight="14.25" x14ac:dyDescent="0.25"/>
  <cols>
    <col min="1" max="1" width="3.7109375" style="191" customWidth="1"/>
    <col min="2" max="2" width="10.7109375" style="191" customWidth="1"/>
    <col min="3" max="3" width="70.28515625" style="191" customWidth="1"/>
    <col min="4" max="4" width="22.140625" style="191" customWidth="1"/>
    <col min="5" max="6" width="5" style="194" customWidth="1"/>
    <col min="7" max="8" width="5" style="191" customWidth="1"/>
    <col min="9" max="9" width="3.5703125" style="191" customWidth="1"/>
    <col min="10" max="10" width="12.28515625" style="191" customWidth="1"/>
    <col min="11" max="11" width="9.28515625" style="191" bestFit="1" customWidth="1"/>
    <col min="12" max="12" width="10.28515625" style="191" bestFit="1" customWidth="1"/>
    <col min="13" max="13" width="66" style="191" customWidth="1"/>
    <col min="14" max="14" width="5" style="191" hidden="1" customWidth="1"/>
    <col min="15" max="15" width="8.7109375" style="191" hidden="1" customWidth="1"/>
    <col min="16" max="16" width="5" style="191" hidden="1" customWidth="1"/>
    <col min="17" max="17" width="5" style="330" hidden="1" customWidth="1"/>
    <col min="18" max="18" width="3.28515625" style="191" customWidth="1"/>
    <col min="19" max="22" width="31" style="191" customWidth="1"/>
    <col min="23" max="23" width="6.140625" style="191" customWidth="1"/>
    <col min="24" max="16384" width="11.42578125" style="191"/>
  </cols>
  <sheetData>
    <row r="1" spans="1:23" ht="15" thickBot="1" x14ac:dyDescent="0.3">
      <c r="A1" s="198"/>
      <c r="B1" s="199"/>
      <c r="C1" s="199"/>
      <c r="D1" s="199"/>
      <c r="E1" s="200"/>
      <c r="F1" s="200"/>
      <c r="G1" s="199"/>
      <c r="H1" s="199"/>
      <c r="I1" s="199"/>
      <c r="J1" s="199"/>
      <c r="K1" s="199"/>
      <c r="L1" s="199"/>
      <c r="M1" s="199"/>
      <c r="N1" s="199"/>
      <c r="O1" s="199"/>
      <c r="P1" s="199"/>
      <c r="Q1" s="331"/>
      <c r="R1" s="201"/>
    </row>
    <row r="2" spans="1:23" ht="28.5" customHeight="1" x14ac:dyDescent="0.25">
      <c r="A2" s="202"/>
      <c r="B2" s="485" t="s">
        <v>215</v>
      </c>
      <c r="C2" s="486"/>
      <c r="D2" s="486"/>
      <c r="E2" s="486"/>
      <c r="F2" s="486"/>
      <c r="G2" s="486"/>
      <c r="H2" s="486"/>
      <c r="I2" s="486"/>
      <c r="J2" s="486"/>
      <c r="K2" s="486"/>
      <c r="L2" s="486"/>
      <c r="M2" s="487"/>
      <c r="R2" s="203"/>
    </row>
    <row r="3" spans="1:23" ht="56.25" customHeight="1" thickBot="1" x14ac:dyDescent="0.3">
      <c r="A3" s="202"/>
      <c r="B3" s="488" t="s">
        <v>284</v>
      </c>
      <c r="C3" s="489"/>
      <c r="D3" s="489"/>
      <c r="E3" s="489"/>
      <c r="F3" s="489"/>
      <c r="G3" s="489"/>
      <c r="H3" s="489"/>
      <c r="I3" s="489"/>
      <c r="J3" s="489"/>
      <c r="K3" s="489"/>
      <c r="L3" s="489"/>
      <c r="M3" s="490"/>
      <c r="R3" s="203"/>
    </row>
    <row r="4" spans="1:23" ht="15.75" customHeight="1" x14ac:dyDescent="0.25">
      <c r="A4" s="202"/>
      <c r="C4" s="196"/>
      <c r="D4" s="268"/>
      <c r="E4" s="268"/>
      <c r="F4" s="268"/>
      <c r="G4" s="268"/>
      <c r="H4" s="268"/>
      <c r="I4" s="268"/>
      <c r="J4" s="268"/>
      <c r="K4" s="268"/>
      <c r="L4" s="268"/>
      <c r="M4" s="268"/>
      <c r="N4" s="483" t="s">
        <v>118</v>
      </c>
      <c r="O4" s="483" t="s">
        <v>220</v>
      </c>
      <c r="P4" s="483" t="s">
        <v>244</v>
      </c>
      <c r="Q4" s="483" t="s">
        <v>243</v>
      </c>
      <c r="R4" s="203"/>
    </row>
    <row r="5" spans="1:23" ht="18" customHeight="1" x14ac:dyDescent="0.25">
      <c r="A5" s="202"/>
      <c r="B5" s="240" t="s">
        <v>116</v>
      </c>
      <c r="C5" s="296" t="str">
        <f>'GRILLE E6 DÉBUT'!C7</f>
        <v>Lycée LIVET</v>
      </c>
      <c r="D5" s="240" t="s">
        <v>113</v>
      </c>
      <c r="E5" s="491" t="str">
        <f>'GRILLE E6 DÉBUT'!C9</f>
        <v>DUPONT</v>
      </c>
      <c r="F5" s="491"/>
      <c r="G5" s="491"/>
      <c r="H5" s="491"/>
      <c r="I5" s="269"/>
      <c r="J5" s="268"/>
      <c r="K5" s="268"/>
      <c r="L5" s="268"/>
      <c r="M5" s="268"/>
      <c r="N5" s="483"/>
      <c r="O5" s="483"/>
      <c r="P5" s="483"/>
      <c r="Q5" s="483"/>
      <c r="R5" s="203"/>
    </row>
    <row r="6" spans="1:23" ht="18" customHeight="1" x14ac:dyDescent="0.25">
      <c r="A6" s="202"/>
      <c r="B6" s="240" t="s">
        <v>115</v>
      </c>
      <c r="C6" s="296" t="str">
        <f>'GRILLE E6 DÉBUT'!C8</f>
        <v>Nantes</v>
      </c>
      <c r="D6" s="240" t="s">
        <v>114</v>
      </c>
      <c r="E6" s="492" t="str">
        <f>'GRILLE E6 DÉBUT'!C10</f>
        <v>Candide</v>
      </c>
      <c r="F6" s="493"/>
      <c r="G6" s="493"/>
      <c r="H6" s="494"/>
      <c r="I6" s="269"/>
      <c r="J6" s="498" t="s">
        <v>227</v>
      </c>
      <c r="K6" s="504" t="s">
        <v>223</v>
      </c>
      <c r="L6" s="498" t="s">
        <v>229</v>
      </c>
      <c r="M6" s="495" t="s">
        <v>222</v>
      </c>
      <c r="N6" s="483"/>
      <c r="O6" s="483"/>
      <c r="P6" s="483"/>
      <c r="Q6" s="483"/>
      <c r="R6" s="203"/>
    </row>
    <row r="7" spans="1:23" ht="15" customHeight="1" x14ac:dyDescent="0.25">
      <c r="A7" s="202"/>
      <c r="B7" s="260"/>
      <c r="D7" s="297"/>
      <c r="E7" s="298"/>
      <c r="F7" s="298"/>
      <c r="G7" s="298"/>
      <c r="H7" s="298"/>
      <c r="I7" s="267"/>
      <c r="J7" s="499"/>
      <c r="K7" s="505"/>
      <c r="L7" s="499"/>
      <c r="M7" s="496"/>
      <c r="N7" s="483"/>
      <c r="O7" s="483"/>
      <c r="P7" s="483"/>
      <c r="Q7" s="483"/>
      <c r="R7" s="203"/>
    </row>
    <row r="8" spans="1:23" s="192" customFormat="1" ht="30.75" customHeight="1" x14ac:dyDescent="0.25">
      <c r="A8" s="204"/>
      <c r="B8" s="235" t="s">
        <v>121</v>
      </c>
      <c r="C8" s="249" t="s">
        <v>122</v>
      </c>
      <c r="D8" s="235" t="s">
        <v>217</v>
      </c>
      <c r="E8" s="235">
        <v>0</v>
      </c>
      <c r="F8" s="235">
        <v>1</v>
      </c>
      <c r="G8" s="344">
        <v>2</v>
      </c>
      <c r="H8" s="235">
        <v>3</v>
      </c>
      <c r="I8" s="266"/>
      <c r="J8" s="500"/>
      <c r="K8" s="506"/>
      <c r="L8" s="500"/>
      <c r="M8" s="497"/>
      <c r="N8" s="483"/>
      <c r="O8" s="483" t="s">
        <v>119</v>
      </c>
      <c r="P8" s="483" t="s">
        <v>119</v>
      </c>
      <c r="Q8" s="483" t="s">
        <v>119</v>
      </c>
      <c r="R8" s="205"/>
    </row>
    <row r="9" spans="1:23" s="192" customFormat="1" ht="27.75" customHeight="1" thickBot="1" x14ac:dyDescent="0.3">
      <c r="A9" s="204"/>
      <c r="B9" s="282"/>
      <c r="C9" s="283"/>
      <c r="D9" s="254"/>
      <c r="E9" s="266"/>
      <c r="F9" s="266"/>
      <c r="G9" s="266"/>
      <c r="H9" s="284"/>
      <c r="I9" s="266"/>
      <c r="J9" s="286">
        <f>J10+J16+J19+J22+J25</f>
        <v>0.15000000000000002</v>
      </c>
      <c r="K9" s="286">
        <f>K10+K16+K19+K22+K25</f>
        <v>0.15000000000000002</v>
      </c>
      <c r="L9" s="294">
        <f>L10+L16+L19+L22+L25</f>
        <v>1.2666666666666666</v>
      </c>
      <c r="M9" s="295" t="str">
        <f xml:space="preserve"> "/ " &amp;20*J9</f>
        <v>/ 3</v>
      </c>
      <c r="N9" s="285"/>
      <c r="O9" s="285"/>
      <c r="P9" s="285"/>
      <c r="Q9" s="285"/>
      <c r="R9" s="205"/>
      <c r="S9" s="481" t="s">
        <v>131</v>
      </c>
      <c r="T9" s="481"/>
      <c r="U9" s="481"/>
      <c r="V9" s="481"/>
    </row>
    <row r="10" spans="1:23" s="192" customFormat="1" ht="36.75" customHeight="1" thickBot="1" x14ac:dyDescent="0.3">
      <c r="A10" s="204"/>
      <c r="B10" s="476" t="s">
        <v>9</v>
      </c>
      <c r="C10" s="477"/>
      <c r="D10" s="477"/>
      <c r="E10" s="477"/>
      <c r="F10" s="477"/>
      <c r="G10" s="477"/>
      <c r="H10" s="478"/>
      <c r="I10" s="270"/>
      <c r="J10" s="281">
        <f>SUM(J11:J14)</f>
        <v>0.02</v>
      </c>
      <c r="K10" s="281">
        <f>SUM(K11:K14)</f>
        <v>1.9999999999999997E-2</v>
      </c>
      <c r="L10" s="293">
        <f>SUM(L11:L14)</f>
        <v>0.19999999999999996</v>
      </c>
      <c r="M10" s="268"/>
      <c r="O10" s="291">
        <f>SUM(O11:O14)</f>
        <v>0.02</v>
      </c>
      <c r="P10" s="291"/>
      <c r="Q10" s="332" t="str">
        <f>IF(COUNTIF(P11:P14,"OUI")&gt;0,"OK","PB")</f>
        <v>OK</v>
      </c>
      <c r="R10" s="205"/>
      <c r="S10" s="225">
        <v>0</v>
      </c>
      <c r="T10" s="224">
        <v>1</v>
      </c>
      <c r="U10" s="224">
        <v>2</v>
      </c>
      <c r="V10" s="224">
        <v>3</v>
      </c>
    </row>
    <row r="11" spans="1:23" ht="109.5" customHeight="1" thickBot="1" x14ac:dyDescent="0.3">
      <c r="A11" s="202"/>
      <c r="B11" s="237" t="s">
        <v>62</v>
      </c>
      <c r="C11" s="238" t="s">
        <v>300</v>
      </c>
      <c r="D11" s="345" t="s">
        <v>117</v>
      </c>
      <c r="E11" s="340"/>
      <c r="F11" s="340"/>
      <c r="G11" s="340" t="s">
        <v>40</v>
      </c>
      <c r="H11" s="341"/>
      <c r="I11" s="210" t="str">
        <f>IF(N11="PB","◄","")</f>
        <v/>
      </c>
      <c r="J11" s="280">
        <v>2.5000000000000001E-3</v>
      </c>
      <c r="K11" s="349">
        <f>O11*J$10/O$10</f>
        <v>2.5000000000000001E-3</v>
      </c>
      <c r="L11" s="253">
        <f>IF(D11="NON","",(IF(F11&lt;&gt;"",1/3,0)+IF(G11&lt;&gt;"",2/3,0)+IF(H11&lt;&gt;"",1,0))*20*K11)</f>
        <v>3.3333333333333333E-2</v>
      </c>
      <c r="M11" s="343"/>
      <c r="N11" s="197">
        <f>IF(OR(D11="Obligatoire",D11="OUI"),IF(COUNTBLANK(E11:H11)=3,1,"PB"),IF(D11="NON",IF(COUNTBLANK(E11:H11)=4,0,"PB")))</f>
        <v>1</v>
      </c>
      <c r="O11" s="287">
        <f>N11*J11</f>
        <v>2.5000000000000001E-3</v>
      </c>
      <c r="P11" s="287" t="str">
        <f>IF(D11&lt;&gt;"NON","OUI","NON")</f>
        <v>OUI</v>
      </c>
      <c r="Q11" s="324"/>
      <c r="R11" s="203"/>
      <c r="S11" s="230" t="s">
        <v>183</v>
      </c>
      <c r="T11" s="231" t="s">
        <v>304</v>
      </c>
      <c r="U11" s="231" t="s">
        <v>185</v>
      </c>
      <c r="V11" s="231" t="s">
        <v>184</v>
      </c>
      <c r="W11" s="192"/>
    </row>
    <row r="12" spans="1:23" ht="109.5" customHeight="1" thickBot="1" x14ac:dyDescent="0.3">
      <c r="A12" s="202"/>
      <c r="B12" s="237" t="s">
        <v>64</v>
      </c>
      <c r="C12" s="238" t="s">
        <v>299</v>
      </c>
      <c r="D12" s="345" t="s">
        <v>117</v>
      </c>
      <c r="E12" s="340"/>
      <c r="F12" s="340"/>
      <c r="G12" s="340" t="s">
        <v>40</v>
      </c>
      <c r="H12" s="341"/>
      <c r="I12" s="210" t="str">
        <f t="shared" ref="I12:I23" si="0">IF(N12="PB","◄","")</f>
        <v/>
      </c>
      <c r="J12" s="280">
        <v>7.4999999999999997E-3</v>
      </c>
      <c r="K12" s="349">
        <f>O12*J$10/O$10</f>
        <v>7.4999999999999989E-3</v>
      </c>
      <c r="L12" s="253">
        <f t="shared" ref="L12:L14" si="1">IF(D12="NON","",(IF(F12&lt;&gt;"",1/3,0)+IF(G12&lt;&gt;"",2/3,0)+IF(H12&lt;&gt;"",1,0))*20*K12)</f>
        <v>9.9999999999999978E-2</v>
      </c>
      <c r="M12" s="343"/>
      <c r="N12" s="197">
        <f>IF(OR(D12="Obligatoire",D12="OUI"),IF(COUNTBLANK(E12:H12)=3,1,"PB"),IF(D12="NON",IF(COUNTBLANK(E12:H12)=4,0,"PB")))</f>
        <v>1</v>
      </c>
      <c r="O12" s="287">
        <f>N12*J12</f>
        <v>7.4999999999999997E-3</v>
      </c>
      <c r="P12" s="287" t="str">
        <f t="shared" ref="P12:P26" si="2">IF(D12&lt;&gt;"NON","OUI","NON")</f>
        <v>OUI</v>
      </c>
      <c r="Q12" s="324"/>
      <c r="R12" s="203"/>
      <c r="S12" s="230" t="s">
        <v>140</v>
      </c>
      <c r="T12" s="231" t="s">
        <v>198</v>
      </c>
      <c r="U12" s="231" t="s">
        <v>199</v>
      </c>
      <c r="V12" s="231" t="s">
        <v>200</v>
      </c>
    </row>
    <row r="13" spans="1:23" ht="109.5" customHeight="1" thickBot="1" x14ac:dyDescent="0.3">
      <c r="A13" s="202"/>
      <c r="B13" s="237" t="s">
        <v>66</v>
      </c>
      <c r="C13" s="238" t="s">
        <v>301</v>
      </c>
      <c r="D13" s="345" t="s">
        <v>117</v>
      </c>
      <c r="E13" s="340"/>
      <c r="F13" s="340" t="s">
        <v>40</v>
      </c>
      <c r="G13" s="340"/>
      <c r="H13" s="341"/>
      <c r="I13" s="210" t="str">
        <f t="shared" si="0"/>
        <v/>
      </c>
      <c r="J13" s="280">
        <v>7.4999999999999997E-3</v>
      </c>
      <c r="K13" s="349">
        <f>O13*J$10/O$10</f>
        <v>7.4999999999999989E-3</v>
      </c>
      <c r="L13" s="253">
        <f t="shared" si="1"/>
        <v>4.9999999999999989E-2</v>
      </c>
      <c r="M13" s="343"/>
      <c r="N13" s="197">
        <f>IF(OR(D13="Obligatoire",D13="OUI"),IF(COUNTBLANK(E13:H13)=3,1,"PB"),IF(D13="NON",IF(COUNTBLANK(E13:H13)=4,0,"PB")))</f>
        <v>1</v>
      </c>
      <c r="O13" s="287">
        <f>N13*J13</f>
        <v>7.4999999999999997E-3</v>
      </c>
      <c r="P13" s="287" t="str">
        <f t="shared" si="2"/>
        <v>OUI</v>
      </c>
      <c r="Q13" s="324"/>
      <c r="R13" s="203"/>
      <c r="S13" s="230" t="s">
        <v>156</v>
      </c>
      <c r="T13" s="231" t="s">
        <v>201</v>
      </c>
      <c r="U13" s="231" t="s">
        <v>203</v>
      </c>
      <c r="V13" s="231" t="s">
        <v>202</v>
      </c>
    </row>
    <row r="14" spans="1:23" ht="109.5" customHeight="1" thickBot="1" x14ac:dyDescent="0.3">
      <c r="A14" s="202"/>
      <c r="B14" s="237" t="s">
        <v>68</v>
      </c>
      <c r="C14" s="238" t="s">
        <v>302</v>
      </c>
      <c r="D14" s="345" t="s">
        <v>117</v>
      </c>
      <c r="E14" s="340"/>
      <c r="F14" s="340" t="s">
        <v>40</v>
      </c>
      <c r="G14" s="340"/>
      <c r="H14" s="341"/>
      <c r="I14" s="210" t="str">
        <f t="shared" si="0"/>
        <v/>
      </c>
      <c r="J14" s="280">
        <v>2.5000000000000001E-3</v>
      </c>
      <c r="K14" s="349">
        <f>O14*J$10/O$10</f>
        <v>2.5000000000000001E-3</v>
      </c>
      <c r="L14" s="253">
        <f t="shared" si="1"/>
        <v>1.6666666666666666E-2</v>
      </c>
      <c r="M14" s="343"/>
      <c r="N14" s="197">
        <f>IF(OR(D14="Obligatoire",D14="OUI"),IF(COUNTBLANK(E14:H14)=3,1,"PB"),IF(D14="NON",IF(COUNTBLANK(E14:H14)=4,0,"PB")))</f>
        <v>1</v>
      </c>
      <c r="O14" s="287">
        <f>N14*J14</f>
        <v>2.5000000000000001E-3</v>
      </c>
      <c r="P14" s="287" t="str">
        <f t="shared" si="2"/>
        <v>OUI</v>
      </c>
      <c r="Q14" s="324"/>
      <c r="R14" s="203"/>
      <c r="S14" s="230" t="s">
        <v>141</v>
      </c>
      <c r="T14" s="231" t="s">
        <v>142</v>
      </c>
      <c r="U14" s="231" t="s">
        <v>143</v>
      </c>
      <c r="V14" s="231" t="s">
        <v>144</v>
      </c>
    </row>
    <row r="15" spans="1:23" ht="15.75" thickBot="1" x14ac:dyDescent="0.3">
      <c r="A15" s="202"/>
      <c r="B15" s="207"/>
      <c r="C15" s="212"/>
      <c r="D15" s="236"/>
      <c r="E15" s="236"/>
      <c r="F15" s="236"/>
      <c r="G15" s="236"/>
      <c r="H15" s="236"/>
      <c r="I15" s="210"/>
      <c r="M15" s="317"/>
      <c r="N15" s="192"/>
      <c r="O15" s="288"/>
      <c r="P15" s="324"/>
      <c r="Q15" s="324"/>
      <c r="R15" s="203"/>
      <c r="S15" s="210"/>
      <c r="T15" s="210"/>
      <c r="U15" s="210"/>
      <c r="V15" s="210"/>
    </row>
    <row r="16" spans="1:23" ht="43.5" customHeight="1" thickBot="1" x14ac:dyDescent="0.3">
      <c r="A16" s="202"/>
      <c r="B16" s="476" t="s">
        <v>13</v>
      </c>
      <c r="C16" s="477"/>
      <c r="D16" s="477"/>
      <c r="E16" s="477"/>
      <c r="F16" s="477"/>
      <c r="G16" s="477"/>
      <c r="H16" s="478"/>
      <c r="I16" s="210"/>
      <c r="J16" s="281">
        <f>J17</f>
        <v>0.06</v>
      </c>
      <c r="K16" s="281">
        <f>K17</f>
        <v>0.06</v>
      </c>
      <c r="L16" s="293">
        <f>L17</f>
        <v>0.39999999999999997</v>
      </c>
      <c r="M16" s="317"/>
      <c r="N16" s="192"/>
      <c r="O16" s="291">
        <f>O17</f>
        <v>0.06</v>
      </c>
      <c r="P16" s="324"/>
      <c r="Q16" s="332" t="str">
        <f>IF(COUNTIF(P17,"OUI")&gt;0,"OK","PB")</f>
        <v>OK</v>
      </c>
      <c r="R16" s="203"/>
      <c r="S16" s="210"/>
      <c r="T16" s="210"/>
      <c r="U16" s="210"/>
      <c r="V16" s="210"/>
    </row>
    <row r="17" spans="1:22" ht="143.25" thickBot="1" x14ac:dyDescent="0.3">
      <c r="A17" s="202"/>
      <c r="B17" s="237" t="s">
        <v>72</v>
      </c>
      <c r="C17" s="238" t="s">
        <v>246</v>
      </c>
      <c r="D17" s="346" t="s">
        <v>112</v>
      </c>
      <c r="E17" s="340"/>
      <c r="F17" s="340" t="s">
        <v>40</v>
      </c>
      <c r="G17" s="340"/>
      <c r="H17" s="341"/>
      <c r="I17" s="210" t="str">
        <f t="shared" si="0"/>
        <v/>
      </c>
      <c r="J17" s="280">
        <v>0.06</v>
      </c>
      <c r="K17" s="349">
        <f>O17*J$16/O$16</f>
        <v>0.06</v>
      </c>
      <c r="L17" s="253">
        <f>IF(D17="NON","",(IF(F17&lt;&gt;"",1/3,0)+IF(G17&lt;&gt;"",2/3,0)+IF(H17&lt;&gt;"",1,0))*20*K17)</f>
        <v>0.39999999999999997</v>
      </c>
      <c r="M17" s="343"/>
      <c r="N17" s="197">
        <f>IF(OR(D17="Obligatoire",D17="OUI"),IF(COUNTBLANK(E17:H17)=3,1,"PB"),IF(D17="NON",IF(COUNTBLANK(E17:H17)=4,0,"PB")))</f>
        <v>1</v>
      </c>
      <c r="O17" s="287">
        <f>N17*J17</f>
        <v>0.06</v>
      </c>
      <c r="P17" s="287" t="str">
        <f t="shared" si="2"/>
        <v>OUI</v>
      </c>
      <c r="Q17" s="324"/>
      <c r="R17" s="203"/>
      <c r="S17" s="230" t="s">
        <v>186</v>
      </c>
      <c r="T17" s="231" t="s">
        <v>305</v>
      </c>
      <c r="U17" s="231" t="s">
        <v>306</v>
      </c>
      <c r="V17" s="231" t="s">
        <v>276</v>
      </c>
    </row>
    <row r="18" spans="1:22" ht="15.75" thickBot="1" x14ac:dyDescent="0.3">
      <c r="A18" s="202"/>
      <c r="B18" s="207"/>
      <c r="C18" s="212"/>
      <c r="D18" s="211"/>
      <c r="E18" s="211"/>
      <c r="F18" s="211"/>
      <c r="G18" s="211"/>
      <c r="H18" s="211"/>
      <c r="I18" s="210"/>
      <c r="M18" s="317"/>
      <c r="N18" s="192"/>
      <c r="O18" s="288"/>
      <c r="P18" s="324"/>
      <c r="Q18" s="324"/>
      <c r="R18" s="203"/>
      <c r="S18" s="210"/>
      <c r="T18" s="210"/>
      <c r="U18" s="210"/>
      <c r="V18" s="210"/>
    </row>
    <row r="19" spans="1:22" ht="31.5" customHeight="1" thickBot="1" x14ac:dyDescent="0.3">
      <c r="A19" s="202"/>
      <c r="B19" s="476" t="s">
        <v>20</v>
      </c>
      <c r="C19" s="477"/>
      <c r="D19" s="477"/>
      <c r="E19" s="477"/>
      <c r="F19" s="477"/>
      <c r="G19" s="477"/>
      <c r="H19" s="478"/>
      <c r="I19" s="210"/>
      <c r="J19" s="281">
        <f>J20</f>
        <v>0.05</v>
      </c>
      <c r="K19" s="281">
        <f>K20</f>
        <v>5.000000000000001E-2</v>
      </c>
      <c r="L19" s="293">
        <f>L20</f>
        <v>0.33333333333333337</v>
      </c>
      <c r="M19" s="317"/>
      <c r="N19" s="192"/>
      <c r="O19" s="291">
        <f>O20</f>
        <v>0.05</v>
      </c>
      <c r="P19" s="324"/>
      <c r="Q19" s="332" t="str">
        <f>IF(COUNTIF(P20,"OUI")&gt;0,"OK","PB")</f>
        <v>OK</v>
      </c>
      <c r="R19" s="203"/>
      <c r="S19" s="210"/>
      <c r="T19" s="210"/>
      <c r="U19" s="210"/>
      <c r="V19" s="210"/>
    </row>
    <row r="20" spans="1:22" ht="110.25" customHeight="1" thickBot="1" x14ac:dyDescent="0.3">
      <c r="A20" s="202"/>
      <c r="B20" s="237" t="s">
        <v>88</v>
      </c>
      <c r="C20" s="238" t="s">
        <v>247</v>
      </c>
      <c r="D20" s="346" t="s">
        <v>112</v>
      </c>
      <c r="E20" s="340"/>
      <c r="F20" s="340" t="s">
        <v>40</v>
      </c>
      <c r="G20" s="340"/>
      <c r="H20" s="341"/>
      <c r="I20" s="210" t="str">
        <f t="shared" si="0"/>
        <v/>
      </c>
      <c r="J20" s="280">
        <v>0.05</v>
      </c>
      <c r="K20" s="349">
        <f>O20*J$19/O$19</f>
        <v>5.000000000000001E-2</v>
      </c>
      <c r="L20" s="253">
        <f>IF(D20="NON","",(IF(F20&lt;&gt;"",1/3,0)+IF(G20&lt;&gt;"",2/3,0)+IF(H20&lt;&gt;"",1,0))*20*K20)</f>
        <v>0.33333333333333337</v>
      </c>
      <c r="M20" s="343"/>
      <c r="N20" s="197">
        <f>IF(OR(D20="Obligatoire",D20="OUI"),IF(COUNTBLANK(E20:H20)=3,1,"PB"),IF(D20="NON",IF(COUNTBLANK(E20:H20)=4,0,"PB")))</f>
        <v>1</v>
      </c>
      <c r="O20" s="287">
        <f>N20*J20</f>
        <v>0.05</v>
      </c>
      <c r="P20" s="287" t="str">
        <f t="shared" si="2"/>
        <v>OUI</v>
      </c>
      <c r="Q20" s="324"/>
      <c r="R20" s="203"/>
      <c r="S20" s="230" t="s">
        <v>187</v>
      </c>
      <c r="T20" s="231" t="s">
        <v>277</v>
      </c>
      <c r="U20" s="231" t="s">
        <v>278</v>
      </c>
      <c r="V20" s="231" t="s">
        <v>307</v>
      </c>
    </row>
    <row r="21" spans="1:22" ht="15" thickBot="1" x14ac:dyDescent="0.3">
      <c r="A21" s="202"/>
      <c r="B21" s="208"/>
      <c r="C21" s="213"/>
      <c r="D21" s="211"/>
      <c r="E21" s="211"/>
      <c r="F21" s="211"/>
      <c r="G21" s="211"/>
      <c r="H21" s="211"/>
      <c r="I21" s="210"/>
      <c r="M21" s="317"/>
      <c r="N21" s="192"/>
      <c r="O21" s="288"/>
      <c r="P21" s="324"/>
      <c r="Q21" s="324"/>
      <c r="R21" s="203"/>
      <c r="S21" s="210"/>
      <c r="T21" s="210"/>
      <c r="U21" s="210"/>
      <c r="V21" s="210"/>
    </row>
    <row r="22" spans="1:22" ht="28.5" customHeight="1" thickBot="1" x14ac:dyDescent="0.3">
      <c r="A22" s="202"/>
      <c r="B22" s="476" t="s">
        <v>22</v>
      </c>
      <c r="C22" s="477"/>
      <c r="D22" s="477"/>
      <c r="E22" s="477"/>
      <c r="F22" s="477"/>
      <c r="G22" s="477"/>
      <c r="H22" s="478"/>
      <c r="I22" s="210"/>
      <c r="J22" s="281">
        <f>J23</f>
        <v>0.01</v>
      </c>
      <c r="K22" s="281">
        <f>K23</f>
        <v>0.01</v>
      </c>
      <c r="L22" s="293">
        <f>L23</f>
        <v>0.13333333333333333</v>
      </c>
      <c r="M22" s="317"/>
      <c r="N22" s="192"/>
      <c r="O22" s="291">
        <f>O23</f>
        <v>0.01</v>
      </c>
      <c r="P22" s="324"/>
      <c r="Q22" s="332" t="str">
        <f>IF(COUNTIF(P23,"OUI")&gt;0,"OK","PB")</f>
        <v>OK</v>
      </c>
      <c r="R22" s="203"/>
      <c r="S22" s="210"/>
      <c r="T22" s="210"/>
      <c r="U22" s="210"/>
      <c r="V22" s="210"/>
    </row>
    <row r="23" spans="1:22" ht="110.25" customHeight="1" thickBot="1" x14ac:dyDescent="0.3">
      <c r="A23" s="202"/>
      <c r="B23" s="237" t="s">
        <v>95</v>
      </c>
      <c r="C23" s="238" t="s">
        <v>248</v>
      </c>
      <c r="D23" s="346" t="s">
        <v>112</v>
      </c>
      <c r="E23" s="340"/>
      <c r="F23" s="340"/>
      <c r="G23" s="340" t="s">
        <v>40</v>
      </c>
      <c r="H23" s="341"/>
      <c r="I23" s="210" t="str">
        <f t="shared" si="0"/>
        <v/>
      </c>
      <c r="J23" s="280">
        <v>0.01</v>
      </c>
      <c r="K23" s="349">
        <f>O23*J$22/O$22</f>
        <v>0.01</v>
      </c>
      <c r="L23" s="253">
        <f>IF(D23="NON","",(IF(F23&lt;&gt;"",1/3,0)+IF(G23&lt;&gt;"",2/3,0)+IF(H23&lt;&gt;"",1,0))*20*K23)</f>
        <v>0.13333333333333333</v>
      </c>
      <c r="M23" s="343"/>
      <c r="N23" s="197">
        <f>IF(OR(D23="Obligatoire",D23="OUI"),IF(COUNTBLANK(E23:H23)=3,1,"PB"),IF(D23="NON",IF(COUNTBLANK(E23:H23)=4,0,"PB")))</f>
        <v>1</v>
      </c>
      <c r="O23" s="287">
        <f>N23*J23</f>
        <v>0.01</v>
      </c>
      <c r="P23" s="287" t="str">
        <f t="shared" si="2"/>
        <v>OUI</v>
      </c>
      <c r="Q23" s="324"/>
      <c r="R23" s="203"/>
      <c r="S23" s="230" t="s">
        <v>188</v>
      </c>
      <c r="T23" s="231" t="s">
        <v>189</v>
      </c>
      <c r="U23" s="231" t="s">
        <v>190</v>
      </c>
      <c r="V23" s="231" t="s">
        <v>191</v>
      </c>
    </row>
    <row r="24" spans="1:22" ht="15" thickBot="1" x14ac:dyDescent="0.3">
      <c r="A24" s="202"/>
      <c r="B24" s="208"/>
      <c r="C24" s="213"/>
      <c r="D24" s="211"/>
      <c r="E24" s="211"/>
      <c r="F24" s="211"/>
      <c r="G24" s="211"/>
      <c r="H24" s="211"/>
      <c r="I24" s="210"/>
      <c r="M24" s="317"/>
      <c r="N24" s="192"/>
      <c r="O24" s="288"/>
      <c r="P24" s="324"/>
      <c r="Q24" s="324"/>
      <c r="R24" s="203"/>
      <c r="S24" s="210"/>
      <c r="T24" s="210"/>
      <c r="U24" s="210"/>
      <c r="V24" s="210"/>
    </row>
    <row r="25" spans="1:22" ht="33" customHeight="1" thickBot="1" x14ac:dyDescent="0.3">
      <c r="A25" s="202"/>
      <c r="B25" s="476" t="s">
        <v>303</v>
      </c>
      <c r="C25" s="477"/>
      <c r="D25" s="477"/>
      <c r="E25" s="477"/>
      <c r="F25" s="477"/>
      <c r="G25" s="477"/>
      <c r="H25" s="478"/>
      <c r="I25" s="210"/>
      <c r="J25" s="281">
        <f>J26</f>
        <v>0.01</v>
      </c>
      <c r="K25" s="281">
        <f>K26</f>
        <v>0.01</v>
      </c>
      <c r="L25" s="293">
        <f>L26</f>
        <v>0.2</v>
      </c>
      <c r="M25" s="317"/>
      <c r="N25" s="192"/>
      <c r="O25" s="291">
        <f>O26</f>
        <v>0.01</v>
      </c>
      <c r="P25" s="324"/>
      <c r="Q25" s="332" t="str">
        <f>IF(COUNTIF(P26,"OUI")&gt;0,"OK","PB")</f>
        <v>OK</v>
      </c>
      <c r="R25" s="203"/>
      <c r="S25" s="210"/>
      <c r="T25" s="210"/>
      <c r="U25" s="210"/>
      <c r="V25" s="210"/>
    </row>
    <row r="26" spans="1:22" ht="110.25" customHeight="1" thickBot="1" x14ac:dyDescent="0.3">
      <c r="A26" s="202"/>
      <c r="B26" s="237" t="s">
        <v>110</v>
      </c>
      <c r="C26" s="238" t="s">
        <v>249</v>
      </c>
      <c r="D26" s="365" t="s">
        <v>112</v>
      </c>
      <c r="E26" s="340"/>
      <c r="F26" s="340"/>
      <c r="G26" s="340"/>
      <c r="H26" s="341" t="s">
        <v>40</v>
      </c>
      <c r="I26" s="210"/>
      <c r="J26" s="280">
        <v>0.01</v>
      </c>
      <c r="K26" s="349">
        <f>O26*J$26/O$26</f>
        <v>0.01</v>
      </c>
      <c r="L26" s="253">
        <f>IF(D26="NON","",(IF(F26&lt;&gt;"",1/3,0)+IF(G26&lt;&gt;"",2/3,0)+IF(H26&lt;&gt;"",1,0))*20*K26)</f>
        <v>0.2</v>
      </c>
      <c r="M26" s="343"/>
      <c r="N26" s="197">
        <f>IF(OR(D26="Obligatoire",D26="OUI"),IF(COUNTBLANK(E26:H26)=3,1,"PB"),IF(D26="NON",IF(COUNTBLANK(E26:H26)=4,0,"PB")))</f>
        <v>1</v>
      </c>
      <c r="O26" s="287">
        <f>N26*J26</f>
        <v>0.01</v>
      </c>
      <c r="P26" s="287" t="str">
        <f t="shared" si="2"/>
        <v>OUI</v>
      </c>
      <c r="Q26" s="324"/>
      <c r="R26" s="203"/>
      <c r="S26" s="230" t="s">
        <v>192</v>
      </c>
      <c r="T26" s="231" t="s">
        <v>193</v>
      </c>
      <c r="U26" s="231" t="s">
        <v>194</v>
      </c>
      <c r="V26" s="231" t="s">
        <v>195</v>
      </c>
    </row>
    <row r="27" spans="1:22" ht="18" customHeight="1" thickBot="1" x14ac:dyDescent="0.3">
      <c r="A27" s="202"/>
      <c r="B27" s="480" t="s">
        <v>245</v>
      </c>
      <c r="C27" s="480"/>
      <c r="D27" s="480"/>
      <c r="E27" s="337"/>
      <c r="F27" s="337"/>
      <c r="G27" s="337"/>
      <c r="H27" s="323"/>
      <c r="I27" s="323"/>
      <c r="J27" s="261"/>
      <c r="K27" s="261"/>
      <c r="L27" s="261"/>
      <c r="M27" s="261"/>
      <c r="Q27" s="330" t="str">
        <f>(IF(COUNTIF(Q10:Q26,"PB")&gt;0,"INCORRECT","CORRECT"))</f>
        <v>CORRECT</v>
      </c>
      <c r="R27" s="203"/>
    </row>
    <row r="28" spans="1:22" ht="21" thickBot="1" x14ac:dyDescent="0.3">
      <c r="A28" s="202"/>
      <c r="B28" s="479" t="s">
        <v>242</v>
      </c>
      <c r="C28" s="479"/>
      <c r="D28" s="479"/>
      <c r="E28" s="479"/>
      <c r="F28" s="479"/>
      <c r="G28" s="479"/>
      <c r="H28" s="321"/>
      <c r="I28" s="321"/>
      <c r="J28" s="501" t="str">
        <f>Q27</f>
        <v>CORRECT</v>
      </c>
      <c r="K28" s="502"/>
      <c r="L28" s="503"/>
      <c r="M28" s="366" t="s">
        <v>236</v>
      </c>
      <c r="R28" s="203"/>
    </row>
    <row r="29" spans="1:22" ht="21" thickBot="1" x14ac:dyDescent="0.3">
      <c r="A29" s="202"/>
      <c r="B29" s="479" t="s">
        <v>232</v>
      </c>
      <c r="C29" s="479"/>
      <c r="D29" s="479"/>
      <c r="E29" s="479"/>
      <c r="F29" s="479"/>
      <c r="G29" s="479"/>
      <c r="H29" s="321"/>
      <c r="I29" s="321"/>
      <c r="J29" s="470" t="str">
        <f>IF(OR(N11="PB",N12="PB",N13="PB",N14="PB",N17="PB",N20="PB",N23="PB",N26="PB"),"INCORRECT","CORRECT")</f>
        <v>CORRECT</v>
      </c>
      <c r="K29" s="471"/>
      <c r="L29" s="472"/>
      <c r="M29" s="369">
        <f>IF(J29="CORRECT",L19+L16+L10+L22+L25,"PB")</f>
        <v>1.2666666666666666</v>
      </c>
      <c r="R29" s="203"/>
    </row>
    <row r="30" spans="1:22" ht="21" thickBot="1" x14ac:dyDescent="0.3">
      <c r="A30" s="202"/>
      <c r="B30" s="479" t="s">
        <v>241</v>
      </c>
      <c r="C30" s="479"/>
      <c r="D30" s="479"/>
      <c r="E30" s="479"/>
      <c r="F30" s="479"/>
      <c r="G30" s="479"/>
      <c r="H30" s="325"/>
      <c r="I30" s="325"/>
      <c r="J30" s="320">
        <f>COUNTIF(P11:P26,"OUI")/COUNTA(P11:P26)</f>
        <v>1</v>
      </c>
      <c r="K30" s="471" t="str">
        <f>IF(J30&gt;0.66,"CORRECT","INCORRECT")</f>
        <v>CORRECT</v>
      </c>
      <c r="L30" s="472"/>
      <c r="M30" s="370" t="str">
        <f>M9</f>
        <v>/ 3</v>
      </c>
      <c r="R30" s="203"/>
    </row>
    <row r="31" spans="1:22" ht="25.5" customHeight="1" thickBot="1" x14ac:dyDescent="0.3">
      <c r="A31" s="202"/>
      <c r="B31" s="521" t="s">
        <v>120</v>
      </c>
      <c r="R31" s="203"/>
    </row>
    <row r="32" spans="1:22" ht="82.5" customHeight="1" thickBot="1" x14ac:dyDescent="0.3">
      <c r="A32" s="202"/>
      <c r="B32" s="473"/>
      <c r="C32" s="474"/>
      <c r="D32" s="474"/>
      <c r="E32" s="474"/>
      <c r="F32" s="474"/>
      <c r="G32" s="474"/>
      <c r="H32" s="474"/>
      <c r="I32" s="474"/>
      <c r="J32" s="474"/>
      <c r="K32" s="474"/>
      <c r="L32" s="474"/>
      <c r="M32" s="475"/>
      <c r="R32" s="203"/>
    </row>
    <row r="33" spans="1:18" ht="9.75" customHeight="1" thickBot="1" x14ac:dyDescent="0.3">
      <c r="A33" s="202"/>
      <c r="B33" s="244"/>
      <c r="C33" s="244"/>
      <c r="D33" s="244"/>
      <c r="E33" s="244"/>
      <c r="F33" s="244"/>
      <c r="G33" s="244"/>
      <c r="H33" s="244"/>
      <c r="I33" s="244"/>
      <c r="J33" s="244"/>
      <c r="K33" s="244"/>
      <c r="L33" s="244"/>
      <c r="M33" s="244"/>
      <c r="R33" s="203"/>
    </row>
    <row r="34" spans="1:18" ht="24.75" customHeight="1" x14ac:dyDescent="0.25">
      <c r="A34" s="202"/>
      <c r="C34" s="256" t="s">
        <v>264</v>
      </c>
      <c r="D34" s="257" t="s">
        <v>226</v>
      </c>
      <c r="E34" s="464" t="s">
        <v>224</v>
      </c>
      <c r="F34" s="465"/>
      <c r="G34" s="465"/>
      <c r="H34" s="466"/>
      <c r="I34" s="456" t="s">
        <v>225</v>
      </c>
      <c r="J34" s="456"/>
      <c r="K34" s="456"/>
      <c r="L34" s="456"/>
      <c r="M34" s="457"/>
      <c r="R34" s="203"/>
    </row>
    <row r="35" spans="1:18" ht="24.75" customHeight="1" thickBot="1" x14ac:dyDescent="0.3">
      <c r="A35" s="202"/>
      <c r="C35" s="313"/>
      <c r="D35" s="315"/>
      <c r="E35" s="467"/>
      <c r="F35" s="468"/>
      <c r="G35" s="468"/>
      <c r="H35" s="469"/>
      <c r="I35" s="459"/>
      <c r="J35" s="459"/>
      <c r="K35" s="459"/>
      <c r="L35" s="459"/>
      <c r="M35" s="460"/>
      <c r="R35" s="203"/>
    </row>
    <row r="36" spans="1:18" ht="24.75" customHeight="1" x14ac:dyDescent="0.2">
      <c r="A36" s="202"/>
      <c r="C36" s="313"/>
      <c r="D36" s="315"/>
      <c r="E36" s="263"/>
      <c r="F36" s="263"/>
      <c r="G36" s="263"/>
      <c r="H36" s="263"/>
      <c r="I36" s="458"/>
      <c r="J36" s="459"/>
      <c r="K36" s="459"/>
      <c r="L36" s="459"/>
      <c r="M36" s="460"/>
      <c r="R36" s="203"/>
    </row>
    <row r="37" spans="1:18" ht="24.75" customHeight="1" thickBot="1" x14ac:dyDescent="0.3">
      <c r="A37" s="206"/>
      <c r="B37" s="207"/>
      <c r="C37" s="314"/>
      <c r="D37" s="316"/>
      <c r="E37" s="255"/>
      <c r="F37" s="255"/>
      <c r="G37" s="255"/>
      <c r="H37" s="255"/>
      <c r="I37" s="461"/>
      <c r="J37" s="462"/>
      <c r="K37" s="462"/>
      <c r="L37" s="462"/>
      <c r="M37" s="463"/>
      <c r="N37" s="207"/>
      <c r="O37" s="207"/>
      <c r="P37" s="207"/>
      <c r="Q37" s="333"/>
      <c r="R37" s="209"/>
    </row>
  </sheetData>
  <sheetProtection sheet="1" objects="1" scenarios="1" selectLockedCells="1"/>
  <mergeCells count="29">
    <mergeCell ref="S9:V9"/>
    <mergeCell ref="N4:N8"/>
    <mergeCell ref="O4:O8"/>
    <mergeCell ref="B22:H22"/>
    <mergeCell ref="B10:H10"/>
    <mergeCell ref="B16:H16"/>
    <mergeCell ref="B19:H19"/>
    <mergeCell ref="P4:P8"/>
    <mergeCell ref="B3:M3"/>
    <mergeCell ref="E5:H5"/>
    <mergeCell ref="E6:H6"/>
    <mergeCell ref="B2:M2"/>
    <mergeCell ref="E34:H34"/>
    <mergeCell ref="I34:M37"/>
    <mergeCell ref="E35:H35"/>
    <mergeCell ref="B25:H25"/>
    <mergeCell ref="M6:M8"/>
    <mergeCell ref="J29:L29"/>
    <mergeCell ref="J6:J8"/>
    <mergeCell ref="K6:K8"/>
    <mergeCell ref="L6:L8"/>
    <mergeCell ref="B32:M32"/>
    <mergeCell ref="B27:D27"/>
    <mergeCell ref="B28:G28"/>
    <mergeCell ref="B29:G29"/>
    <mergeCell ref="B30:G30"/>
    <mergeCell ref="K30:L30"/>
    <mergeCell ref="Q4:Q8"/>
    <mergeCell ref="J28:L28"/>
  </mergeCells>
  <conditionalFormatting sqref="D11:D14">
    <cfRule type="cellIs" dxfId="52" priority="23" operator="equal">
      <formula>"NON"</formula>
    </cfRule>
    <cfRule type="cellIs" dxfId="51" priority="24" operator="equal">
      <formula>"Obligatoire"</formula>
    </cfRule>
    <cfRule type="cellIs" dxfId="50" priority="25" operator="equal">
      <formula>"OUI"</formula>
    </cfRule>
  </conditionalFormatting>
  <conditionalFormatting sqref="D17">
    <cfRule type="cellIs" dxfId="49" priority="20" operator="equal">
      <formula>"NON"</formula>
    </cfRule>
    <cfRule type="cellIs" dxfId="48" priority="21" operator="equal">
      <formula>"Obligatoire"</formula>
    </cfRule>
    <cfRule type="cellIs" dxfId="47" priority="22" operator="equal">
      <formula>"OUI"</formula>
    </cfRule>
  </conditionalFormatting>
  <conditionalFormatting sqref="D20">
    <cfRule type="cellIs" dxfId="46" priority="17" operator="equal">
      <formula>"NON"</formula>
    </cfRule>
    <cfRule type="cellIs" dxfId="45" priority="18" operator="equal">
      <formula>"Obligatoire"</formula>
    </cfRule>
    <cfRule type="cellIs" dxfId="44" priority="19" operator="equal">
      <formula>"OUI"</formula>
    </cfRule>
  </conditionalFormatting>
  <conditionalFormatting sqref="D23">
    <cfRule type="cellIs" dxfId="43" priority="14" operator="equal">
      <formula>"NON"</formula>
    </cfRule>
    <cfRule type="cellIs" dxfId="42" priority="15" operator="equal">
      <formula>"Obligatoire"</formula>
    </cfRule>
    <cfRule type="cellIs" dxfId="41" priority="16" operator="equal">
      <formula>"OUI"</formula>
    </cfRule>
  </conditionalFormatting>
  <conditionalFormatting sqref="D26">
    <cfRule type="cellIs" dxfId="40" priority="11" operator="equal">
      <formula>"NON"</formula>
    </cfRule>
    <cfRule type="cellIs" dxfId="39" priority="12" operator="equal">
      <formula>"Obligatoire"</formula>
    </cfRule>
    <cfRule type="cellIs" dxfId="38" priority="13" operator="equal">
      <formula>"OUI"</formula>
    </cfRule>
  </conditionalFormatting>
  <conditionalFormatting sqref="E35">
    <cfRule type="containsText" dxfId="37" priority="29" operator="containsText" text="INCORRECT">
      <formula>NOT(ISERROR(SEARCH("INCORRECT",E35)))</formula>
    </cfRule>
    <cfRule type="containsText" dxfId="36" priority="30" operator="containsText" text="CORRECT">
      <formula>NOT(ISERROR(SEARCH("CORRECT",E35)))</formula>
    </cfRule>
  </conditionalFormatting>
  <conditionalFormatting sqref="I11:I26">
    <cfRule type="cellIs" dxfId="35" priority="5" operator="equal">
      <formula>"◄"</formula>
    </cfRule>
  </conditionalFormatting>
  <conditionalFormatting sqref="J11:J14">
    <cfRule type="cellIs" dxfId="34" priority="10" operator="equal">
      <formula>"&lt;="</formula>
    </cfRule>
  </conditionalFormatting>
  <conditionalFormatting sqref="J17">
    <cfRule type="cellIs" dxfId="33" priority="9" operator="equal">
      <formula>"&lt;="</formula>
    </cfRule>
  </conditionalFormatting>
  <conditionalFormatting sqref="J20">
    <cfRule type="cellIs" dxfId="32" priority="8" operator="equal">
      <formula>"&lt;="</formula>
    </cfRule>
  </conditionalFormatting>
  <conditionalFormatting sqref="J23">
    <cfRule type="cellIs" dxfId="31" priority="7" operator="equal">
      <formula>"&lt;="</formula>
    </cfRule>
  </conditionalFormatting>
  <conditionalFormatting sqref="J26">
    <cfRule type="cellIs" dxfId="30" priority="6" operator="equal">
      <formula>"&lt;="</formula>
    </cfRule>
  </conditionalFormatting>
  <conditionalFormatting sqref="J28:L29">
    <cfRule type="cellIs" dxfId="29" priority="2" operator="notEqual">
      <formula>"CORRECT"</formula>
    </cfRule>
  </conditionalFormatting>
  <conditionalFormatting sqref="K30:L30">
    <cfRule type="cellIs" dxfId="28" priority="1" operator="notEqual">
      <formula>"CORRECT"</formula>
    </cfRule>
  </conditionalFormatting>
  <dataValidations count="1">
    <dataValidation type="list" allowBlank="1" showInputMessage="1" showErrorMessage="1" sqref="D11:D14 D17 D20 D23 D26" xr:uid="{00000000-0002-0000-0300-000000000000}">
      <formula1>"OUI,NON,Obligatoire"</formula1>
    </dataValidation>
  </dataValidations>
  <printOptions horizontalCentered="1"/>
  <pageMargins left="0.23622047244094491" right="0.23622047244094491" top="0.74803149606299213" bottom="0.74803149606299213" header="0.31496062992125984" footer="0.31496062992125984"/>
  <pageSetup paperSize="8" scale="6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46"/>
  <sheetViews>
    <sheetView showGridLines="0" zoomScale="70" zoomScaleNormal="70" workbookViewId="0">
      <selection activeCell="B41" sqref="B41:M41"/>
    </sheetView>
  </sheetViews>
  <sheetFormatPr baseColWidth="10" defaultColWidth="11.42578125" defaultRowHeight="14.25" x14ac:dyDescent="0.25"/>
  <cols>
    <col min="1" max="1" width="1.85546875" style="215" customWidth="1"/>
    <col min="2" max="2" width="12.28515625" style="215" bestFit="1" customWidth="1"/>
    <col min="3" max="3" width="101.140625" style="215" customWidth="1"/>
    <col min="4" max="4" width="15.85546875" style="215" bestFit="1" customWidth="1"/>
    <col min="5" max="8" width="5.42578125" style="215" customWidth="1"/>
    <col min="9" max="9" width="4.7109375" style="215" customWidth="1"/>
    <col min="10" max="10" width="12.28515625" style="215" customWidth="1"/>
    <col min="11" max="11" width="11.28515625" style="215" bestFit="1" customWidth="1"/>
    <col min="12" max="12" width="10.28515625" style="215" bestFit="1" customWidth="1"/>
    <col min="13" max="13" width="74.5703125" style="215" customWidth="1"/>
    <col min="14" max="14" width="5" style="215" hidden="1" customWidth="1"/>
    <col min="15" max="15" width="8.7109375" style="215" hidden="1" customWidth="1"/>
    <col min="16" max="17" width="5" style="215" hidden="1" customWidth="1"/>
    <col min="18" max="18" width="5.42578125" style="215" customWidth="1"/>
    <col min="19" max="19" width="1.5703125" style="215" customWidth="1"/>
    <col min="20" max="23" width="32" style="215" customWidth="1"/>
    <col min="24" max="24" width="4.7109375" style="215" customWidth="1"/>
    <col min="25" max="25" width="11.42578125" style="215"/>
    <col min="26" max="26" width="44.85546875" style="215" customWidth="1"/>
    <col min="27" max="16384" width="11.42578125" style="215"/>
  </cols>
  <sheetData>
    <row r="1" spans="1:24" s="191" customFormat="1" ht="15" thickBot="1" x14ac:dyDescent="0.3">
      <c r="A1" s="198"/>
      <c r="B1" s="199"/>
      <c r="C1" s="199"/>
      <c r="D1" s="199"/>
      <c r="E1" s="200"/>
      <c r="F1" s="200"/>
      <c r="G1" s="199"/>
      <c r="H1" s="199"/>
      <c r="I1" s="199"/>
      <c r="J1" s="199"/>
      <c r="K1" s="199"/>
      <c r="L1" s="199"/>
      <c r="M1" s="199"/>
      <c r="N1" s="199"/>
      <c r="O1" s="199"/>
      <c r="P1" s="199"/>
      <c r="Q1" s="199"/>
      <c r="R1" s="201"/>
    </row>
    <row r="2" spans="1:24" s="191" customFormat="1" ht="30.75" customHeight="1" x14ac:dyDescent="0.25">
      <c r="A2" s="202"/>
      <c r="B2" s="485" t="s">
        <v>215</v>
      </c>
      <c r="C2" s="486"/>
      <c r="D2" s="486"/>
      <c r="E2" s="486"/>
      <c r="F2" s="486"/>
      <c r="G2" s="486"/>
      <c r="H2" s="486"/>
      <c r="I2" s="486"/>
      <c r="J2" s="486"/>
      <c r="K2" s="486"/>
      <c r="L2" s="486"/>
      <c r="M2" s="487"/>
      <c r="R2" s="203"/>
    </row>
    <row r="3" spans="1:24" s="191" customFormat="1" ht="52.9" customHeight="1" thickBot="1" x14ac:dyDescent="0.3">
      <c r="A3" s="202"/>
      <c r="B3" s="488" t="s">
        <v>285</v>
      </c>
      <c r="C3" s="489"/>
      <c r="D3" s="489"/>
      <c r="E3" s="489"/>
      <c r="F3" s="489"/>
      <c r="G3" s="489"/>
      <c r="H3" s="489"/>
      <c r="I3" s="489"/>
      <c r="J3" s="489"/>
      <c r="K3" s="489"/>
      <c r="L3" s="489"/>
      <c r="M3" s="490"/>
      <c r="R3" s="203"/>
    </row>
    <row r="4" spans="1:24" s="191" customFormat="1" ht="15.75" customHeight="1" x14ac:dyDescent="0.25">
      <c r="A4" s="202"/>
      <c r="C4" s="196"/>
      <c r="D4" s="247"/>
      <c r="E4" s="247"/>
      <c r="F4" s="247"/>
      <c r="G4" s="246"/>
      <c r="H4" s="246"/>
      <c r="I4" s="248"/>
      <c r="J4" s="250"/>
      <c r="K4" s="250"/>
      <c r="L4" s="250"/>
      <c r="M4" s="334"/>
      <c r="N4" s="482" t="s">
        <v>118</v>
      </c>
      <c r="O4" s="483" t="s">
        <v>220</v>
      </c>
      <c r="P4" s="483" t="s">
        <v>244</v>
      </c>
      <c r="Q4" s="483" t="s">
        <v>243</v>
      </c>
      <c r="R4" s="203"/>
    </row>
    <row r="5" spans="1:24" s="191" customFormat="1" ht="21" customHeight="1" x14ac:dyDescent="0.25">
      <c r="A5" s="202"/>
      <c r="B5" s="240" t="s">
        <v>116</v>
      </c>
      <c r="C5" s="296" t="str">
        <f>'GRILLE E6 DÉBUT'!C7</f>
        <v>Lycée LIVET</v>
      </c>
      <c r="D5" s="240" t="s">
        <v>113</v>
      </c>
      <c r="E5" s="491" t="str">
        <f>'GRILLE E6 DÉBUT'!C9</f>
        <v>DUPONT</v>
      </c>
      <c r="F5" s="491"/>
      <c r="G5" s="491"/>
      <c r="H5" s="491"/>
      <c r="I5" s="248"/>
      <c r="J5" s="250"/>
      <c r="K5" s="250"/>
      <c r="L5" s="250"/>
      <c r="M5" s="265"/>
      <c r="N5" s="482"/>
      <c r="O5" s="483"/>
      <c r="P5" s="483"/>
      <c r="Q5" s="483"/>
      <c r="R5" s="203"/>
    </row>
    <row r="6" spans="1:24" s="191" customFormat="1" ht="21" customHeight="1" x14ac:dyDescent="0.25">
      <c r="A6" s="202"/>
      <c r="B6" s="240" t="s">
        <v>115</v>
      </c>
      <c r="C6" s="296" t="str">
        <f>'GRILLE E6 DÉBUT'!C8</f>
        <v>Nantes</v>
      </c>
      <c r="D6" s="240" t="s">
        <v>114</v>
      </c>
      <c r="E6" s="492" t="str">
        <f>'GRILLE E6 DÉBUT'!C10</f>
        <v>Candide</v>
      </c>
      <c r="F6" s="493"/>
      <c r="G6" s="493"/>
      <c r="H6" s="494"/>
      <c r="I6" s="241"/>
      <c r="J6" s="510" t="s">
        <v>230</v>
      </c>
      <c r="K6" s="510" t="s">
        <v>223</v>
      </c>
      <c r="L6" s="510" t="s">
        <v>231</v>
      </c>
      <c r="M6" s="511" t="s">
        <v>222</v>
      </c>
      <c r="N6" s="482"/>
      <c r="O6" s="483"/>
      <c r="P6" s="483"/>
      <c r="Q6" s="483"/>
      <c r="R6" s="203"/>
    </row>
    <row r="7" spans="1:24" s="191" customFormat="1" ht="15" customHeight="1" x14ac:dyDescent="0.25">
      <c r="A7" s="202"/>
      <c r="B7" s="260"/>
      <c r="D7" s="297"/>
      <c r="E7" s="298"/>
      <c r="F7" s="298"/>
      <c r="G7" s="298"/>
      <c r="H7" s="298"/>
      <c r="I7" s="241"/>
      <c r="J7" s="510"/>
      <c r="K7" s="510"/>
      <c r="L7" s="510"/>
      <c r="M7" s="511"/>
      <c r="N7" s="482"/>
      <c r="O7" s="483"/>
      <c r="P7" s="483"/>
      <c r="Q7" s="483"/>
      <c r="R7" s="203"/>
    </row>
    <row r="8" spans="1:24" s="192" customFormat="1" ht="32.25" customHeight="1" x14ac:dyDescent="0.25">
      <c r="A8" s="204"/>
      <c r="B8" s="235" t="s">
        <v>121</v>
      </c>
      <c r="C8" s="249" t="s">
        <v>122</v>
      </c>
      <c r="D8" s="235" t="s">
        <v>217</v>
      </c>
      <c r="E8" s="235">
        <v>0</v>
      </c>
      <c r="F8" s="235">
        <v>1</v>
      </c>
      <c r="G8" s="235">
        <v>2</v>
      </c>
      <c r="H8" s="235">
        <v>3</v>
      </c>
      <c r="I8" s="251"/>
      <c r="J8" s="510"/>
      <c r="K8" s="510"/>
      <c r="L8" s="510"/>
      <c r="M8" s="511"/>
      <c r="N8" s="482"/>
      <c r="O8" s="483" t="s">
        <v>119</v>
      </c>
      <c r="P8" s="483" t="s">
        <v>119</v>
      </c>
      <c r="Q8" s="483" t="s">
        <v>119</v>
      </c>
      <c r="R8" s="205"/>
      <c r="T8" s="226"/>
    </row>
    <row r="9" spans="1:24" s="192" customFormat="1" ht="30" customHeight="1" thickBot="1" x14ac:dyDescent="0.3">
      <c r="A9" s="204"/>
      <c r="B9" s="210"/>
      <c r="D9" s="276"/>
      <c r="E9" s="276"/>
      <c r="F9" s="276"/>
      <c r="G9" s="276"/>
      <c r="H9" s="276"/>
      <c r="I9" s="276"/>
      <c r="J9" s="286">
        <f>J10+J15+J24+J27+J33</f>
        <v>0.60000000000000009</v>
      </c>
      <c r="K9" s="347">
        <f>K10+K15+K24+K27+K33</f>
        <v>0.60000000000000009</v>
      </c>
      <c r="L9" s="348">
        <f>L10+L15+L24+L27+L33</f>
        <v>8.0333333333333332</v>
      </c>
      <c r="M9" s="295" t="str">
        <f xml:space="preserve"> "/ " &amp;20*J9</f>
        <v>/ 12</v>
      </c>
      <c r="N9" s="278"/>
      <c r="R9" s="205"/>
      <c r="T9" s="481" t="s">
        <v>131</v>
      </c>
      <c r="U9" s="481"/>
      <c r="V9" s="481"/>
      <c r="W9" s="481"/>
    </row>
    <row r="10" spans="1:24" s="214" customFormat="1" ht="45" customHeight="1" thickBot="1" x14ac:dyDescent="0.25">
      <c r="A10" s="217"/>
      <c r="B10" s="476" t="s">
        <v>7</v>
      </c>
      <c r="C10" s="477"/>
      <c r="D10" s="477"/>
      <c r="E10" s="477"/>
      <c r="F10" s="477"/>
      <c r="G10" s="477"/>
      <c r="H10" s="478"/>
      <c r="I10" s="276"/>
      <c r="J10" s="281">
        <f>SUM(J11:J13)</f>
        <v>0.12000000000000001</v>
      </c>
      <c r="K10" s="281">
        <f>SUM(K11:K13)</f>
        <v>0.12000000000000001</v>
      </c>
      <c r="L10" s="293">
        <f>SUM(L11:L13)</f>
        <v>1.4666666666666668</v>
      </c>
      <c r="M10" s="276"/>
      <c r="N10" s="266"/>
      <c r="O10" s="292">
        <f>SUM(O11:O13)</f>
        <v>0.12000000000000001</v>
      </c>
      <c r="P10" s="292"/>
      <c r="Q10" s="329" t="str">
        <f>IF(COUNTIF(P11:P13,"OUI")&gt;0,"OK","PB")</f>
        <v>OK</v>
      </c>
      <c r="R10" s="205"/>
      <c r="S10" s="192"/>
      <c r="T10" s="224">
        <v>0</v>
      </c>
      <c r="U10" s="224">
        <v>1</v>
      </c>
      <c r="V10" s="224">
        <v>2</v>
      </c>
      <c r="W10" s="224">
        <v>3</v>
      </c>
    </row>
    <row r="11" spans="1:24" ht="139.9" customHeight="1" thickBot="1" x14ac:dyDescent="0.3">
      <c r="A11" s="218"/>
      <c r="B11" s="237" t="s">
        <v>54</v>
      </c>
      <c r="C11" s="271" t="s">
        <v>308</v>
      </c>
      <c r="D11" s="345" t="s">
        <v>117</v>
      </c>
      <c r="E11" s="340"/>
      <c r="F11" s="340" t="s">
        <v>40</v>
      </c>
      <c r="G11" s="340"/>
      <c r="H11" s="341"/>
      <c r="I11" s="210" t="str">
        <f>IF(N11="PB","◄","")</f>
        <v/>
      </c>
      <c r="J11" s="280">
        <v>7.0000000000000007E-2</v>
      </c>
      <c r="K11" s="349">
        <f>O11*J$10/O$10</f>
        <v>7.0000000000000007E-2</v>
      </c>
      <c r="L11" s="253">
        <f>IF(D11="NON","",(IF(F11&lt;&gt;"",1/3,0)+IF(G11&lt;&gt;"",2/3,0)+IF(H11&lt;&gt;"",1,0))*20*K11)</f>
        <v>0.46666666666666667</v>
      </c>
      <c r="M11" s="342"/>
      <c r="N11" s="307">
        <f>IF(OR(D11="Obligatoire",D11="OUI"),IF(COUNTBLANK(E11:H11)=3,1,"PB"),IF(D11="NON",IF(COUNTBLANK(E11:H11)=4,0,"PB")))</f>
        <v>1</v>
      </c>
      <c r="O11" s="287">
        <f>N11*J11</f>
        <v>7.0000000000000007E-2</v>
      </c>
      <c r="P11" s="287" t="str">
        <f>IF(D11&lt;&gt;"NON","OUI","NON")</f>
        <v>OUI</v>
      </c>
      <c r="Q11" s="328"/>
      <c r="R11" s="219"/>
      <c r="T11" s="232" t="s">
        <v>157</v>
      </c>
      <c r="U11" s="232" t="s">
        <v>316</v>
      </c>
      <c r="V11" s="232" t="s">
        <v>317</v>
      </c>
      <c r="W11" s="232" t="s">
        <v>318</v>
      </c>
      <c r="X11" s="311"/>
    </row>
    <row r="12" spans="1:24" ht="99.6" customHeight="1" thickBot="1" x14ac:dyDescent="0.3">
      <c r="A12" s="218"/>
      <c r="B12" s="237" t="s">
        <v>57</v>
      </c>
      <c r="C12" s="271" t="s">
        <v>309</v>
      </c>
      <c r="D12" s="345" t="s">
        <v>117</v>
      </c>
      <c r="E12" s="340"/>
      <c r="F12" s="340"/>
      <c r="G12" s="340"/>
      <c r="H12" s="341" t="s">
        <v>40</v>
      </c>
      <c r="I12" s="210" t="str">
        <f t="shared" ref="I12:I35" si="0">IF(N12="PB","◄","")</f>
        <v/>
      </c>
      <c r="J12" s="280">
        <v>0.03</v>
      </c>
      <c r="K12" s="349">
        <f>O12*J$10/O$10</f>
        <v>0.03</v>
      </c>
      <c r="L12" s="253">
        <f t="shared" ref="L12:L13" si="1">IF(D12="NON","",(IF(F12&lt;&gt;"",1/3,0)+IF(G12&lt;&gt;"",2/3,0)+IF(H12&lt;&gt;"",1,0))*20*K12)</f>
        <v>0.6</v>
      </c>
      <c r="M12" s="342"/>
      <c r="N12" s="307">
        <f>IF(OR(D12="Obligatoire",D12="OUI"),IF(COUNTBLANK(E12:H12)=3,1,"PB"),IF(D12="NON",IF(COUNTBLANK(E12:H12)=4,0,"PB")))</f>
        <v>1</v>
      </c>
      <c r="O12" s="287">
        <f>N12*J12</f>
        <v>0.03</v>
      </c>
      <c r="P12" s="287" t="str">
        <f t="shared" ref="P12:P35" si="2">IF(D12&lt;&gt;"NON","OUI","NON")</f>
        <v>OUI</v>
      </c>
      <c r="Q12" s="328"/>
      <c r="R12" s="219"/>
      <c r="T12" s="232" t="s">
        <v>158</v>
      </c>
      <c r="U12" s="232" t="s">
        <v>204</v>
      </c>
      <c r="V12" s="232" t="s">
        <v>205</v>
      </c>
      <c r="W12" s="232" t="s">
        <v>206</v>
      </c>
    </row>
    <row r="13" spans="1:24" ht="81" customHeight="1" thickBot="1" x14ac:dyDescent="0.3">
      <c r="A13" s="218"/>
      <c r="B13" s="237" t="s">
        <v>59</v>
      </c>
      <c r="C13" s="271" t="s">
        <v>310</v>
      </c>
      <c r="D13" s="345" t="s">
        <v>117</v>
      </c>
      <c r="E13" s="340"/>
      <c r="F13" s="340"/>
      <c r="G13" s="340"/>
      <c r="H13" s="341" t="s">
        <v>40</v>
      </c>
      <c r="I13" s="210" t="str">
        <f t="shared" si="0"/>
        <v/>
      </c>
      <c r="J13" s="280">
        <v>0.02</v>
      </c>
      <c r="K13" s="349">
        <f>O13*J$10/O$10</f>
        <v>0.02</v>
      </c>
      <c r="L13" s="253">
        <f t="shared" si="1"/>
        <v>0.4</v>
      </c>
      <c r="M13" s="342"/>
      <c r="N13" s="307">
        <f>IF(OR(D13="Obligatoire",D13="OUI"),IF(COUNTBLANK(E13:H13)=3,1,"PB"),IF(D13="NON",IF(COUNTBLANK(E13:H13)=4,0,"PB")))</f>
        <v>1</v>
      </c>
      <c r="O13" s="287">
        <f>N13*J13</f>
        <v>0.02</v>
      </c>
      <c r="P13" s="287" t="str">
        <f t="shared" si="2"/>
        <v>OUI</v>
      </c>
      <c r="Q13" s="328"/>
      <c r="R13" s="219"/>
      <c r="T13" s="232" t="s">
        <v>167</v>
      </c>
      <c r="U13" s="232" t="s">
        <v>168</v>
      </c>
      <c r="V13" s="232" t="s">
        <v>207</v>
      </c>
      <c r="W13" s="232" t="s">
        <v>169</v>
      </c>
    </row>
    <row r="14" spans="1:24" ht="9" customHeight="1" thickBot="1" x14ac:dyDescent="0.3">
      <c r="A14" s="218"/>
      <c r="B14" s="191"/>
      <c r="C14" s="274"/>
      <c r="D14" s="276"/>
      <c r="E14" s="276"/>
      <c r="F14" s="276"/>
      <c r="G14" s="276"/>
      <c r="H14" s="276"/>
      <c r="I14" s="210"/>
      <c r="J14" s="276"/>
      <c r="K14" s="276"/>
      <c r="L14" s="276"/>
      <c r="M14" s="338"/>
      <c r="N14" s="216"/>
      <c r="O14" s="289"/>
      <c r="P14" s="326"/>
      <c r="Q14" s="328"/>
      <c r="R14" s="220"/>
      <c r="T14" s="227"/>
      <c r="U14" s="227"/>
      <c r="V14" s="227"/>
      <c r="W14" s="227"/>
    </row>
    <row r="15" spans="1:24" s="214" customFormat="1" ht="37.5" customHeight="1" thickBot="1" x14ac:dyDescent="0.25">
      <c r="A15" s="217"/>
      <c r="B15" s="476" t="s">
        <v>13</v>
      </c>
      <c r="C15" s="477"/>
      <c r="D15" s="477"/>
      <c r="E15" s="477"/>
      <c r="F15" s="477"/>
      <c r="G15" s="477"/>
      <c r="H15" s="478"/>
      <c r="I15" s="210"/>
      <c r="J15" s="281">
        <f>SUM(J16:J22)</f>
        <v>0.13</v>
      </c>
      <c r="K15" s="281">
        <f>SUM(K16:K22)</f>
        <v>0.13</v>
      </c>
      <c r="L15" s="293">
        <f>SUM(L16:L22)</f>
        <v>2.4333333333333336</v>
      </c>
      <c r="M15" s="339"/>
      <c r="O15" s="292">
        <f>SUM(O16:O22)</f>
        <v>0.13</v>
      </c>
      <c r="P15" s="327"/>
      <c r="Q15" s="329" t="str">
        <f>IF(COUNTIF(P16:P22,"OUI")&gt;0,"OK","PB")</f>
        <v>OK</v>
      </c>
      <c r="R15" s="221"/>
      <c r="T15" s="227"/>
      <c r="U15" s="227"/>
      <c r="V15" s="227"/>
      <c r="W15" s="227"/>
    </row>
    <row r="16" spans="1:24" ht="43.5" thickBot="1" x14ac:dyDescent="0.3">
      <c r="A16" s="218"/>
      <c r="B16" s="237" t="s">
        <v>70</v>
      </c>
      <c r="C16" s="272" t="s">
        <v>250</v>
      </c>
      <c r="D16" s="345" t="s">
        <v>117</v>
      </c>
      <c r="E16" s="340"/>
      <c r="F16" s="340"/>
      <c r="G16" s="340" t="s">
        <v>40</v>
      </c>
      <c r="H16" s="341"/>
      <c r="I16" s="210" t="str">
        <f t="shared" si="0"/>
        <v/>
      </c>
      <c r="J16" s="280">
        <v>5.0000000000000001E-3</v>
      </c>
      <c r="K16" s="280">
        <f t="shared" ref="K16:K22" si="3">O16*J$15/O$15</f>
        <v>5.0000000000000001E-3</v>
      </c>
      <c r="L16" s="253">
        <f>IF(D16="NON","",(IF(F16&lt;&gt;"",1/3,0)+IF(G16&lt;&gt;"",2/3,0)+IF(H16&lt;&gt;"",1,0))*20*K16)</f>
        <v>6.6666666666666666E-2</v>
      </c>
      <c r="M16" s="342"/>
      <c r="N16" s="307">
        <f t="shared" ref="N16:N22" si="4">IF(OR(D16="Obligatoire",D16="OUI"),IF(COUNTBLANK(E16:H16)=3,1,"PB"),IF(D16="NON",IF(COUNTBLANK(E16:H16)=4,0,"PB")))</f>
        <v>1</v>
      </c>
      <c r="O16" s="287">
        <f t="shared" ref="O16:O22" si="5">N16*J16</f>
        <v>5.0000000000000001E-3</v>
      </c>
      <c r="P16" s="287" t="str">
        <f t="shared" si="2"/>
        <v>OUI</v>
      </c>
      <c r="Q16" s="328"/>
      <c r="R16" s="219"/>
      <c r="T16" s="232" t="s">
        <v>145</v>
      </c>
      <c r="U16" s="232" t="s">
        <v>208</v>
      </c>
      <c r="V16" s="232" t="s">
        <v>209</v>
      </c>
      <c r="W16" s="232" t="s">
        <v>210</v>
      </c>
    </row>
    <row r="17" spans="1:24" ht="57.75" thickBot="1" x14ac:dyDescent="0.3">
      <c r="A17" s="218"/>
      <c r="B17" s="237" t="s">
        <v>74</v>
      </c>
      <c r="C17" s="272" t="s">
        <v>251</v>
      </c>
      <c r="D17" s="345" t="s">
        <v>117</v>
      </c>
      <c r="E17" s="340"/>
      <c r="F17" s="340"/>
      <c r="G17" s="340"/>
      <c r="H17" s="341" t="s">
        <v>40</v>
      </c>
      <c r="I17" s="210" t="str">
        <f t="shared" si="0"/>
        <v/>
      </c>
      <c r="J17" s="280">
        <v>0.02</v>
      </c>
      <c r="K17" s="280">
        <f t="shared" si="3"/>
        <v>0.02</v>
      </c>
      <c r="L17" s="253">
        <f t="shared" ref="L17:L22" si="6">IF(D17="NON","",(IF(F17&lt;&gt;"",1/3,0)+IF(G17&lt;&gt;"",2/3,0)+IF(H17&lt;&gt;"",1,0))*20*K17)</f>
        <v>0.4</v>
      </c>
      <c r="M17" s="342"/>
      <c r="N17" s="307">
        <f t="shared" si="4"/>
        <v>1</v>
      </c>
      <c r="O17" s="287">
        <f t="shared" si="5"/>
        <v>0.02</v>
      </c>
      <c r="P17" s="287" t="str">
        <f t="shared" si="2"/>
        <v>OUI</v>
      </c>
      <c r="Q17" s="328"/>
      <c r="R17" s="219"/>
      <c r="T17" s="232" t="s">
        <v>319</v>
      </c>
      <c r="U17" s="232" t="s">
        <v>320</v>
      </c>
      <c r="V17" s="232" t="s">
        <v>170</v>
      </c>
      <c r="W17" s="232" t="s">
        <v>171</v>
      </c>
    </row>
    <row r="18" spans="1:24" ht="86.25" thickBot="1" x14ac:dyDescent="0.3">
      <c r="A18" s="218"/>
      <c r="B18" s="237" t="s">
        <v>76</v>
      </c>
      <c r="C18" s="272" t="s">
        <v>252</v>
      </c>
      <c r="D18" s="345" t="s">
        <v>117</v>
      </c>
      <c r="E18" s="340"/>
      <c r="F18" s="340"/>
      <c r="G18" s="340"/>
      <c r="H18" s="341" t="s">
        <v>40</v>
      </c>
      <c r="I18" s="210" t="str">
        <f t="shared" si="0"/>
        <v/>
      </c>
      <c r="J18" s="280">
        <v>0.02</v>
      </c>
      <c r="K18" s="280">
        <f t="shared" si="3"/>
        <v>0.02</v>
      </c>
      <c r="L18" s="253">
        <f t="shared" si="6"/>
        <v>0.4</v>
      </c>
      <c r="M18" s="342"/>
      <c r="N18" s="307">
        <f t="shared" si="4"/>
        <v>1</v>
      </c>
      <c r="O18" s="287">
        <f t="shared" si="5"/>
        <v>0.02</v>
      </c>
      <c r="P18" s="287" t="str">
        <f t="shared" si="2"/>
        <v>OUI</v>
      </c>
      <c r="Q18" s="328"/>
      <c r="R18" s="219"/>
      <c r="T18" s="232" t="s">
        <v>321</v>
      </c>
      <c r="U18" s="232" t="s">
        <v>173</v>
      </c>
      <c r="V18" s="232" t="s">
        <v>172</v>
      </c>
      <c r="W18" s="232" t="s">
        <v>196</v>
      </c>
      <c r="X18" s="228"/>
    </row>
    <row r="19" spans="1:24" ht="57.75" thickBot="1" x14ac:dyDescent="0.3">
      <c r="A19" s="218"/>
      <c r="B19" s="237" t="s">
        <v>78</v>
      </c>
      <c r="C19" s="272" t="s">
        <v>253</v>
      </c>
      <c r="D19" s="345" t="s">
        <v>117</v>
      </c>
      <c r="E19" s="340"/>
      <c r="F19" s="340"/>
      <c r="G19" s="340" t="s">
        <v>40</v>
      </c>
      <c r="H19" s="341"/>
      <c r="I19" s="210" t="str">
        <f t="shared" si="0"/>
        <v/>
      </c>
      <c r="J19" s="280">
        <v>0.02</v>
      </c>
      <c r="K19" s="280">
        <f t="shared" si="3"/>
        <v>0.02</v>
      </c>
      <c r="L19" s="253">
        <f t="shared" si="6"/>
        <v>0.26666666666666666</v>
      </c>
      <c r="M19" s="342"/>
      <c r="N19" s="307">
        <f t="shared" si="4"/>
        <v>1</v>
      </c>
      <c r="O19" s="287">
        <f t="shared" si="5"/>
        <v>0.02</v>
      </c>
      <c r="P19" s="287" t="str">
        <f t="shared" si="2"/>
        <v>OUI</v>
      </c>
      <c r="Q19" s="328"/>
      <c r="R19" s="219"/>
      <c r="T19" s="232" t="s">
        <v>266</v>
      </c>
      <c r="U19" s="232" t="s">
        <v>212</v>
      </c>
      <c r="V19" s="232" t="s">
        <v>211</v>
      </c>
      <c r="W19" s="232" t="s">
        <v>213</v>
      </c>
    </row>
    <row r="20" spans="1:24" ht="29.25" thickBot="1" x14ac:dyDescent="0.3">
      <c r="A20" s="218"/>
      <c r="B20" s="237" t="s">
        <v>81</v>
      </c>
      <c r="C20" s="272" t="s">
        <v>254</v>
      </c>
      <c r="D20" s="345" t="s">
        <v>117</v>
      </c>
      <c r="E20" s="340"/>
      <c r="F20" s="340"/>
      <c r="G20" s="340"/>
      <c r="H20" s="341" t="s">
        <v>40</v>
      </c>
      <c r="I20" s="210" t="str">
        <f t="shared" si="0"/>
        <v/>
      </c>
      <c r="J20" s="280">
        <v>0.04</v>
      </c>
      <c r="K20" s="280">
        <f t="shared" si="3"/>
        <v>0.04</v>
      </c>
      <c r="L20" s="253">
        <f t="shared" si="6"/>
        <v>0.8</v>
      </c>
      <c r="M20" s="342"/>
      <c r="N20" s="307">
        <f t="shared" si="4"/>
        <v>1</v>
      </c>
      <c r="O20" s="287">
        <f t="shared" si="5"/>
        <v>0.04</v>
      </c>
      <c r="P20" s="287" t="str">
        <f t="shared" si="2"/>
        <v>OUI</v>
      </c>
      <c r="Q20" s="328"/>
      <c r="R20" s="219"/>
      <c r="T20" s="232" t="s">
        <v>159</v>
      </c>
      <c r="U20" s="232" t="s">
        <v>174</v>
      </c>
      <c r="V20" s="232" t="s">
        <v>146</v>
      </c>
      <c r="W20" s="232" t="s">
        <v>147</v>
      </c>
      <c r="X20" s="310"/>
    </row>
    <row r="21" spans="1:24" ht="29.25" thickBot="1" x14ac:dyDescent="0.3">
      <c r="A21" s="218"/>
      <c r="B21" s="237" t="s">
        <v>84</v>
      </c>
      <c r="C21" s="272" t="s">
        <v>255</v>
      </c>
      <c r="D21" s="345" t="s">
        <v>117</v>
      </c>
      <c r="E21" s="340"/>
      <c r="F21" s="340"/>
      <c r="G21" s="340"/>
      <c r="H21" s="341" t="s">
        <v>40</v>
      </c>
      <c r="I21" s="210" t="str">
        <f t="shared" si="0"/>
        <v/>
      </c>
      <c r="J21" s="280">
        <v>0.02</v>
      </c>
      <c r="K21" s="280">
        <f t="shared" si="3"/>
        <v>0.02</v>
      </c>
      <c r="L21" s="253">
        <f t="shared" si="6"/>
        <v>0.4</v>
      </c>
      <c r="M21" s="342"/>
      <c r="N21" s="307">
        <f t="shared" si="4"/>
        <v>1</v>
      </c>
      <c r="O21" s="287">
        <f t="shared" si="5"/>
        <v>0.02</v>
      </c>
      <c r="P21" s="287" t="str">
        <f t="shared" si="2"/>
        <v>OUI</v>
      </c>
      <c r="Q21" s="328"/>
      <c r="R21" s="219"/>
      <c r="T21" s="232" t="s">
        <v>160</v>
      </c>
      <c r="U21" s="232" t="s">
        <v>175</v>
      </c>
      <c r="V21" s="232" t="s">
        <v>148</v>
      </c>
      <c r="W21" s="232" t="s">
        <v>149</v>
      </c>
      <c r="X21" s="310"/>
    </row>
    <row r="22" spans="1:24" ht="29.25" thickBot="1" x14ac:dyDescent="0.3">
      <c r="A22" s="218"/>
      <c r="B22" s="237" t="s">
        <v>86</v>
      </c>
      <c r="C22" s="272" t="s">
        <v>256</v>
      </c>
      <c r="D22" s="345" t="s">
        <v>117</v>
      </c>
      <c r="E22" s="340"/>
      <c r="F22" s="340"/>
      <c r="G22" s="340"/>
      <c r="H22" s="341" t="s">
        <v>40</v>
      </c>
      <c r="I22" s="210" t="str">
        <f t="shared" si="0"/>
        <v/>
      </c>
      <c r="J22" s="280">
        <v>5.0000000000000001E-3</v>
      </c>
      <c r="K22" s="280">
        <f t="shared" si="3"/>
        <v>5.0000000000000001E-3</v>
      </c>
      <c r="L22" s="253">
        <f t="shared" si="6"/>
        <v>0.1</v>
      </c>
      <c r="M22" s="342"/>
      <c r="N22" s="307">
        <f t="shared" si="4"/>
        <v>1</v>
      </c>
      <c r="O22" s="287">
        <f t="shared" si="5"/>
        <v>5.0000000000000001E-3</v>
      </c>
      <c r="P22" s="287" t="str">
        <f t="shared" si="2"/>
        <v>OUI</v>
      </c>
      <c r="Q22" s="328"/>
      <c r="R22" s="219"/>
      <c r="T22" s="232" t="s">
        <v>161</v>
      </c>
      <c r="U22" s="232" t="s">
        <v>176</v>
      </c>
      <c r="V22" s="232" t="s">
        <v>150</v>
      </c>
      <c r="W22" s="232" t="s">
        <v>151</v>
      </c>
      <c r="X22" s="310"/>
    </row>
    <row r="23" spans="1:24" ht="12" customHeight="1" thickBot="1" x14ac:dyDescent="0.3">
      <c r="A23" s="218"/>
      <c r="B23" s="191"/>
      <c r="C23" s="275"/>
      <c r="D23" s="276"/>
      <c r="E23" s="276"/>
      <c r="F23" s="276"/>
      <c r="G23" s="276"/>
      <c r="H23" s="276"/>
      <c r="I23" s="210"/>
      <c r="J23" s="276"/>
      <c r="K23" s="276"/>
      <c r="L23" s="276"/>
      <c r="M23" s="338"/>
      <c r="O23" s="290"/>
      <c r="P23" s="326"/>
      <c r="Q23" s="328"/>
      <c r="R23" s="219"/>
      <c r="T23" s="227"/>
      <c r="U23" s="227"/>
      <c r="V23" s="227"/>
      <c r="W23" s="227"/>
    </row>
    <row r="24" spans="1:24" s="214" customFormat="1" ht="33" customHeight="1" thickBot="1" x14ac:dyDescent="0.25">
      <c r="A24" s="217"/>
      <c r="B24" s="476" t="s">
        <v>20</v>
      </c>
      <c r="C24" s="477"/>
      <c r="D24" s="477"/>
      <c r="E24" s="477"/>
      <c r="F24" s="477"/>
      <c r="G24" s="477"/>
      <c r="H24" s="478"/>
      <c r="I24" s="210"/>
      <c r="J24" s="281">
        <f>J25</f>
        <v>0.06</v>
      </c>
      <c r="K24" s="281">
        <f>K25</f>
        <v>0.06</v>
      </c>
      <c r="L24" s="293">
        <f>L25</f>
        <v>1.2</v>
      </c>
      <c r="M24" s="339"/>
      <c r="O24" s="292">
        <f>O25</f>
        <v>0.06</v>
      </c>
      <c r="P24" s="327"/>
      <c r="Q24" s="329" t="str">
        <f>IF(COUNTIF(P25,"OUI")&gt;0,"OK","PB")</f>
        <v>OK</v>
      </c>
      <c r="R24" s="221"/>
      <c r="T24" s="227"/>
      <c r="U24" s="227"/>
      <c r="V24" s="227"/>
      <c r="W24" s="227"/>
    </row>
    <row r="25" spans="1:24" ht="147" customHeight="1" thickBot="1" x14ac:dyDescent="0.3">
      <c r="A25" s="218"/>
      <c r="B25" s="237" t="s">
        <v>90</v>
      </c>
      <c r="C25" s="271" t="s">
        <v>311</v>
      </c>
      <c r="D25" s="346" t="s">
        <v>112</v>
      </c>
      <c r="E25" s="340"/>
      <c r="F25" s="340"/>
      <c r="G25" s="340"/>
      <c r="H25" s="341" t="s">
        <v>40</v>
      </c>
      <c r="I25" s="210" t="str">
        <f t="shared" si="0"/>
        <v/>
      </c>
      <c r="J25" s="280">
        <v>0.06</v>
      </c>
      <c r="K25" s="280">
        <f>O25*J24/O24</f>
        <v>0.06</v>
      </c>
      <c r="L25" s="253">
        <f t="shared" ref="L25" si="7">IF(D25="NON","",(IF(F25&lt;&gt;"",1/3,0)+IF(G25&lt;&gt;"",2/3,0)+IF(H25&lt;&gt;"",1,0))*20*K25)</f>
        <v>1.2</v>
      </c>
      <c r="M25" s="342"/>
      <c r="N25" s="307">
        <f>IF(OR(D25="Obligatoire",D25="OUI"),IF(COUNTBLANK(E25:H25)=3,1,"PB"),IF(D25="NON",IF(COUNTBLANK(E25:H25)=4,0,"PB")))</f>
        <v>1</v>
      </c>
      <c r="O25" s="287">
        <f>N25*J25</f>
        <v>0.06</v>
      </c>
      <c r="P25" s="287" t="str">
        <f t="shared" si="2"/>
        <v>OUI</v>
      </c>
      <c r="Q25" s="328"/>
      <c r="R25" s="219"/>
      <c r="T25" s="232" t="s">
        <v>162</v>
      </c>
      <c r="U25" s="232" t="s">
        <v>214</v>
      </c>
      <c r="V25" s="232" t="s">
        <v>177</v>
      </c>
      <c r="W25" s="232" t="s">
        <v>322</v>
      </c>
      <c r="X25" s="228"/>
    </row>
    <row r="26" spans="1:24" ht="11.25" customHeight="1" thickBot="1" x14ac:dyDescent="0.3">
      <c r="A26" s="218"/>
      <c r="B26" s="194"/>
      <c r="C26" s="274"/>
      <c r="D26" s="276"/>
      <c r="E26" s="276"/>
      <c r="F26" s="276"/>
      <c r="G26" s="276"/>
      <c r="H26" s="276"/>
      <c r="I26" s="210"/>
      <c r="J26" s="276"/>
      <c r="K26" s="276"/>
      <c r="L26" s="276"/>
      <c r="M26" s="338"/>
      <c r="O26" s="290"/>
      <c r="P26" s="326"/>
      <c r="Q26" s="328"/>
      <c r="R26" s="219"/>
      <c r="T26" s="227"/>
      <c r="U26" s="227"/>
      <c r="V26" s="227"/>
      <c r="W26" s="227"/>
    </row>
    <row r="27" spans="1:24" s="214" customFormat="1" ht="37.5" customHeight="1" thickBot="1" x14ac:dyDescent="0.25">
      <c r="A27" s="217"/>
      <c r="B27" s="476" t="s">
        <v>22</v>
      </c>
      <c r="C27" s="477"/>
      <c r="D27" s="477"/>
      <c r="E27" s="477"/>
      <c r="F27" s="477"/>
      <c r="G27" s="477"/>
      <c r="H27" s="478"/>
      <c r="I27" s="210"/>
      <c r="J27" s="281">
        <f>SUM(J28:J31)</f>
        <v>0.23</v>
      </c>
      <c r="K27" s="281">
        <f>SUM(K28:K31)</f>
        <v>0.23</v>
      </c>
      <c r="L27" s="293">
        <f>SUM(L28:L31)</f>
        <v>1.7999999999999998</v>
      </c>
      <c r="M27" s="339"/>
      <c r="O27" s="292">
        <f>SUM(O28:O31)</f>
        <v>0.23</v>
      </c>
      <c r="P27" s="327"/>
      <c r="Q27" s="328" t="str">
        <f>IF(COUNTIF(P28:P31,"OUI")&gt;0,"OK","PB")</f>
        <v>OK</v>
      </c>
      <c r="R27" s="221"/>
      <c r="T27" s="227"/>
      <c r="U27" s="227"/>
      <c r="V27" s="227"/>
      <c r="W27" s="227"/>
    </row>
    <row r="28" spans="1:24" ht="189.75" thickBot="1" x14ac:dyDescent="0.3">
      <c r="A28" s="218"/>
      <c r="B28" s="237" t="s">
        <v>93</v>
      </c>
      <c r="C28" s="271" t="s">
        <v>312</v>
      </c>
      <c r="D28" s="345" t="s">
        <v>117</v>
      </c>
      <c r="E28" s="340"/>
      <c r="F28" s="340" t="s">
        <v>40</v>
      </c>
      <c r="G28" s="340"/>
      <c r="H28" s="341"/>
      <c r="I28" s="210" t="str">
        <f t="shared" si="0"/>
        <v/>
      </c>
      <c r="J28" s="280">
        <v>7.0000000000000007E-2</v>
      </c>
      <c r="K28" s="280">
        <f>O28*J$27/O$27</f>
        <v>7.0000000000000007E-2</v>
      </c>
      <c r="L28" s="253">
        <f t="shared" ref="L28:L31" si="8">IF(D28="NON","",(IF(F28&lt;&gt;"",1/3,0)+IF(G28&lt;&gt;"",2/3,0)+IF(H28&lt;&gt;"",1,0))*20*K28)</f>
        <v>0.46666666666666667</v>
      </c>
      <c r="M28" s="342"/>
      <c r="N28" s="307">
        <f>IF(OR(D28="Obligatoire",D28="OUI"),IF(COUNTBLANK(E28:H28)=3,1,"PB"),IF(D28="NON",IF(COUNTBLANK(E28:H28)=4,0,"PB")))</f>
        <v>1</v>
      </c>
      <c r="O28" s="287">
        <f>N28*J28</f>
        <v>7.0000000000000007E-2</v>
      </c>
      <c r="P28" s="287" t="str">
        <f t="shared" si="2"/>
        <v>OUI</v>
      </c>
      <c r="Q28" s="328"/>
      <c r="R28" s="219"/>
      <c r="T28" s="232" t="s">
        <v>178</v>
      </c>
      <c r="U28" s="232" t="s">
        <v>267</v>
      </c>
      <c r="V28" s="232" t="s">
        <v>268</v>
      </c>
      <c r="W28" s="232" t="s">
        <v>269</v>
      </c>
      <c r="X28" s="229"/>
    </row>
    <row r="29" spans="1:24" ht="147" thickBot="1" x14ac:dyDescent="0.3">
      <c r="A29" s="218"/>
      <c r="B29" s="237" t="s">
        <v>98</v>
      </c>
      <c r="C29" s="273" t="s">
        <v>313</v>
      </c>
      <c r="D29" s="345" t="s">
        <v>117</v>
      </c>
      <c r="E29" s="340"/>
      <c r="F29" s="340" t="s">
        <v>40</v>
      </c>
      <c r="G29" s="340"/>
      <c r="H29" s="341"/>
      <c r="I29" s="210" t="str">
        <f t="shared" si="0"/>
        <v/>
      </c>
      <c r="J29" s="280">
        <v>7.0000000000000007E-2</v>
      </c>
      <c r="K29" s="280">
        <f>O29*J$27/O$27</f>
        <v>7.0000000000000007E-2</v>
      </c>
      <c r="L29" s="253">
        <f t="shared" si="8"/>
        <v>0.46666666666666667</v>
      </c>
      <c r="M29" s="342"/>
      <c r="N29" s="307">
        <f>IF(OR(D29="Obligatoire",D29="OUI"),IF(COUNTBLANK(E29:H29)=3,1,"PB"),IF(D29="NON",IF(COUNTBLANK(E29:H29)=4,0,"PB")))</f>
        <v>1</v>
      </c>
      <c r="O29" s="287">
        <f>N29*J29</f>
        <v>7.0000000000000007E-2</v>
      </c>
      <c r="P29" s="287" t="str">
        <f t="shared" si="2"/>
        <v>OUI</v>
      </c>
      <c r="Q29" s="328"/>
      <c r="R29" s="219"/>
      <c r="T29" s="232" t="s">
        <v>179</v>
      </c>
      <c r="U29" s="232" t="s">
        <v>272</v>
      </c>
      <c r="V29" s="232" t="s">
        <v>270</v>
      </c>
      <c r="W29" s="232" t="s">
        <v>271</v>
      </c>
      <c r="X29" s="312"/>
    </row>
    <row r="30" spans="1:24" ht="114.75" thickBot="1" x14ac:dyDescent="0.3">
      <c r="A30" s="218"/>
      <c r="B30" s="237" t="s">
        <v>101</v>
      </c>
      <c r="C30" s="273" t="s">
        <v>314</v>
      </c>
      <c r="D30" s="345" t="s">
        <v>117</v>
      </c>
      <c r="E30" s="340"/>
      <c r="F30" s="340" t="s">
        <v>40</v>
      </c>
      <c r="G30" s="340"/>
      <c r="H30" s="341"/>
      <c r="I30" s="210" t="str">
        <f t="shared" si="0"/>
        <v/>
      </c>
      <c r="J30" s="280">
        <v>7.0000000000000007E-2</v>
      </c>
      <c r="K30" s="280">
        <f>O30*J$27/O$27</f>
        <v>7.0000000000000007E-2</v>
      </c>
      <c r="L30" s="253">
        <f t="shared" si="8"/>
        <v>0.46666666666666667</v>
      </c>
      <c r="M30" s="342"/>
      <c r="N30" s="307">
        <f>IF(OR(D30="Obligatoire",D30="OUI"),IF(COUNTBLANK(E30:H30)=3,1,"PB"),IF(D30="NON",IF(COUNTBLANK(E30:H30)=4,0,"PB")))</f>
        <v>1</v>
      </c>
      <c r="O30" s="287">
        <f>N30*J30</f>
        <v>7.0000000000000007E-2</v>
      </c>
      <c r="P30" s="287" t="str">
        <f t="shared" si="2"/>
        <v>OUI</v>
      </c>
      <c r="Q30" s="328"/>
      <c r="R30" s="219"/>
      <c r="T30" s="232" t="s">
        <v>197</v>
      </c>
      <c r="U30" s="232" t="s">
        <v>273</v>
      </c>
      <c r="V30" s="232" t="s">
        <v>274</v>
      </c>
      <c r="W30" s="232" t="s">
        <v>275</v>
      </c>
      <c r="X30" s="228"/>
    </row>
    <row r="31" spans="1:24" ht="65.25" thickBot="1" x14ac:dyDescent="0.3">
      <c r="A31" s="218"/>
      <c r="B31" s="237" t="s">
        <v>104</v>
      </c>
      <c r="C31" s="273" t="s">
        <v>326</v>
      </c>
      <c r="D31" s="345" t="s">
        <v>117</v>
      </c>
      <c r="E31" s="340"/>
      <c r="F31" s="340"/>
      <c r="G31" s="340"/>
      <c r="H31" s="341" t="s">
        <v>40</v>
      </c>
      <c r="I31" s="210" t="str">
        <f t="shared" si="0"/>
        <v/>
      </c>
      <c r="J31" s="280">
        <v>0.02</v>
      </c>
      <c r="K31" s="280">
        <f>O31*J$27/O$27</f>
        <v>0.02</v>
      </c>
      <c r="L31" s="253">
        <f t="shared" si="8"/>
        <v>0.4</v>
      </c>
      <c r="M31" s="342"/>
      <c r="N31" s="307">
        <f>IF(OR(D31="Obligatoire",D31="OUI"),IF(COUNTBLANK(E31:H31)=3,1,"PB"),IF(D31="NON",IF(COUNTBLANK(E31:H31)=4,0,"PB")))</f>
        <v>1</v>
      </c>
      <c r="O31" s="287">
        <f>N31*J31</f>
        <v>0.02</v>
      </c>
      <c r="P31" s="287" t="str">
        <f t="shared" si="2"/>
        <v>OUI</v>
      </c>
      <c r="Q31" s="328"/>
      <c r="R31" s="219"/>
      <c r="T31" s="232" t="s">
        <v>163</v>
      </c>
      <c r="U31" s="232" t="s">
        <v>152</v>
      </c>
      <c r="V31" s="232" t="s">
        <v>153</v>
      </c>
      <c r="W31" s="232" t="s">
        <v>164</v>
      </c>
    </row>
    <row r="32" spans="1:24" ht="12.75" customHeight="1" thickBot="1" x14ac:dyDescent="0.3">
      <c r="A32" s="218"/>
      <c r="B32" s="194"/>
      <c r="C32" s="274"/>
      <c r="D32" s="276"/>
      <c r="E32" s="276"/>
      <c r="F32" s="276"/>
      <c r="G32" s="276"/>
      <c r="H32" s="276"/>
      <c r="I32" s="210"/>
      <c r="J32" s="276"/>
      <c r="K32" s="276"/>
      <c r="L32" s="276"/>
      <c r="M32" s="338"/>
      <c r="O32" s="290"/>
      <c r="P32" s="326"/>
      <c r="Q32" s="328"/>
      <c r="R32" s="219"/>
      <c r="T32" s="227"/>
      <c r="U32" s="227"/>
      <c r="V32" s="227"/>
      <c r="W32" s="227"/>
    </row>
    <row r="33" spans="1:24" s="214" customFormat="1" ht="36" customHeight="1" thickBot="1" x14ac:dyDescent="0.25">
      <c r="A33" s="217"/>
      <c r="B33" s="476" t="s">
        <v>257</v>
      </c>
      <c r="C33" s="477"/>
      <c r="D33" s="477"/>
      <c r="E33" s="477"/>
      <c r="F33" s="477"/>
      <c r="G33" s="477"/>
      <c r="H33" s="478"/>
      <c r="I33" s="210"/>
      <c r="J33" s="281">
        <f>SUM(J34:J35)</f>
        <v>6.0000000000000005E-2</v>
      </c>
      <c r="K33" s="281">
        <f>SUM(K34:K35)</f>
        <v>6.0000000000000005E-2</v>
      </c>
      <c r="L33" s="293">
        <f>SUM(L34:L35)</f>
        <v>1.1333333333333333</v>
      </c>
      <c r="M33" s="339"/>
      <c r="O33" s="292">
        <f>SUM(O34:O35)</f>
        <v>6.0000000000000005E-2</v>
      </c>
      <c r="P33" s="327"/>
      <c r="Q33" s="328" t="str">
        <f>IF(COUNTIF(P34:P35,"OUI")&gt;0,"OK","PB")</f>
        <v>OK</v>
      </c>
      <c r="R33" s="221"/>
      <c r="T33" s="227"/>
      <c r="U33" s="227"/>
      <c r="V33" s="227"/>
      <c r="W33" s="227"/>
    </row>
    <row r="34" spans="1:24" ht="108" thickBot="1" x14ac:dyDescent="0.3">
      <c r="A34" s="218"/>
      <c r="B34" s="237" t="s">
        <v>106</v>
      </c>
      <c r="C34" s="273" t="s">
        <v>315</v>
      </c>
      <c r="D34" s="345" t="s">
        <v>117</v>
      </c>
      <c r="E34" s="340"/>
      <c r="F34" s="340"/>
      <c r="G34" s="340"/>
      <c r="H34" s="341" t="s">
        <v>40</v>
      </c>
      <c r="I34" s="210" t="str">
        <f t="shared" si="0"/>
        <v/>
      </c>
      <c r="J34" s="280">
        <v>0.05</v>
      </c>
      <c r="K34" s="277">
        <f>O34*J$33/O$33</f>
        <v>0.05</v>
      </c>
      <c r="L34" s="253">
        <f t="shared" ref="L34:L35" si="9">IF(D34="NON","",(IF(F34&lt;&gt;"",1/3,0)+IF(G34&lt;&gt;"",2/3,0)+IF(H34&lt;&gt;"",1,0))*20*K34)</f>
        <v>1</v>
      </c>
      <c r="M34" s="342"/>
      <c r="N34" s="307">
        <f>IF(OR(D34="Obligatoire",D34="OUI"),IF(COUNTBLANK(E34:H34)=3,1,"PB"),IF(D34="NON",IF(COUNTBLANK(E34:H34)=4,0,"PB")))</f>
        <v>1</v>
      </c>
      <c r="O34" s="287">
        <f>N34*J34</f>
        <v>0.05</v>
      </c>
      <c r="P34" s="287" t="str">
        <f t="shared" si="2"/>
        <v>OUI</v>
      </c>
      <c r="Q34" s="328"/>
      <c r="R34" s="219"/>
      <c r="T34" s="232" t="s">
        <v>165</v>
      </c>
      <c r="U34" s="232" t="s">
        <v>154</v>
      </c>
      <c r="V34" s="232" t="s">
        <v>155</v>
      </c>
      <c r="W34" s="232" t="s">
        <v>166</v>
      </c>
      <c r="X34" s="228"/>
    </row>
    <row r="35" spans="1:24" ht="43.5" thickBot="1" x14ac:dyDescent="0.3">
      <c r="A35" s="218"/>
      <c r="B35" s="237" t="s">
        <v>108</v>
      </c>
      <c r="C35" s="351" t="s">
        <v>218</v>
      </c>
      <c r="D35" s="345" t="s">
        <v>117</v>
      </c>
      <c r="E35" s="340"/>
      <c r="F35" s="340"/>
      <c r="G35" s="340" t="s">
        <v>40</v>
      </c>
      <c r="H35" s="341"/>
      <c r="I35" s="210" t="str">
        <f t="shared" si="0"/>
        <v/>
      </c>
      <c r="J35" s="280">
        <v>0.01</v>
      </c>
      <c r="K35" s="252">
        <f>O35*J$33/O$33</f>
        <v>0.01</v>
      </c>
      <c r="L35" s="253">
        <f t="shared" si="9"/>
        <v>0.13333333333333333</v>
      </c>
      <c r="M35" s="342"/>
      <c r="N35" s="307">
        <f>IF(OR(D35="Obligatoire",D35="OUI"),IF(COUNTBLANK(E35:H35)=3,1,"PB"),IF(D35="NON",IF(COUNTBLANK(E35:H35)=4,0,"PB")))</f>
        <v>1</v>
      </c>
      <c r="O35" s="287">
        <f>N35*J35</f>
        <v>0.01</v>
      </c>
      <c r="P35" s="287" t="str">
        <f t="shared" si="2"/>
        <v>OUI</v>
      </c>
      <c r="Q35" s="328"/>
      <c r="R35" s="219"/>
      <c r="T35" s="232" t="s">
        <v>180</v>
      </c>
      <c r="U35" s="232" t="s">
        <v>181</v>
      </c>
      <c r="V35" s="232" t="s">
        <v>182</v>
      </c>
      <c r="W35" s="232" t="s">
        <v>323</v>
      </c>
      <c r="X35" s="229"/>
    </row>
    <row r="36" spans="1:24" ht="15.75" customHeight="1" thickBot="1" x14ac:dyDescent="0.3">
      <c r="A36" s="218"/>
      <c r="B36" s="480" t="s">
        <v>221</v>
      </c>
      <c r="C36" s="480"/>
      <c r="D36" s="480"/>
      <c r="E36" s="337"/>
      <c r="F36" s="337"/>
      <c r="G36" s="337"/>
      <c r="H36" s="323"/>
      <c r="I36" s="323"/>
      <c r="J36" s="261"/>
      <c r="K36" s="261"/>
      <c r="L36" s="261"/>
      <c r="M36" s="371"/>
      <c r="N36" s="191"/>
      <c r="O36" s="191"/>
      <c r="P36" s="191"/>
      <c r="Q36" s="330" t="str">
        <f>(IF(COUNTIF(Q10:Q35,"PB")&gt;0,"INCORRECT","CORRECT"))</f>
        <v>CORRECT</v>
      </c>
      <c r="R36" s="203"/>
    </row>
    <row r="37" spans="1:24" s="191" customFormat="1" ht="21" thickBot="1" x14ac:dyDescent="0.3">
      <c r="A37" s="202"/>
      <c r="B37" s="479" t="s">
        <v>242</v>
      </c>
      <c r="C37" s="479"/>
      <c r="D37" s="479"/>
      <c r="E37" s="479"/>
      <c r="F37" s="479"/>
      <c r="G37" s="479"/>
      <c r="H37" s="321"/>
      <c r="I37" s="321"/>
      <c r="J37" s="501" t="str">
        <f>Q36</f>
        <v>CORRECT</v>
      </c>
      <c r="K37" s="502"/>
      <c r="L37" s="503"/>
      <c r="M37" s="372" t="s">
        <v>235</v>
      </c>
      <c r="R37" s="203"/>
    </row>
    <row r="38" spans="1:24" s="191" customFormat="1" ht="21" thickBot="1" x14ac:dyDescent="0.3">
      <c r="A38" s="202"/>
      <c r="B38" s="479" t="s">
        <v>232</v>
      </c>
      <c r="C38" s="479"/>
      <c r="D38" s="479"/>
      <c r="E38" s="479"/>
      <c r="F38" s="479"/>
      <c r="G38" s="479"/>
      <c r="H38" s="321"/>
      <c r="I38" s="322"/>
      <c r="J38" s="470" t="str">
        <f>IF(OR(N11="PB",N12="PB",N13="PB",N16="PB",N17="PB",N18="PB",N19="PB",N20="PB",N21="PB",N22="PB",N25="PB",N28="PB",N29="PB",N30="PB",N31="PB",N34="PB",N35="PB"),"INCORRECT","CORRECT")</f>
        <v>CORRECT</v>
      </c>
      <c r="K38" s="471"/>
      <c r="L38" s="472"/>
      <c r="M38" s="373">
        <f>L33+L27+L24+L15+L10</f>
        <v>8.0333333333333332</v>
      </c>
      <c r="R38" s="203"/>
    </row>
    <row r="39" spans="1:24" s="191" customFormat="1" ht="21" thickBot="1" x14ac:dyDescent="0.3">
      <c r="A39" s="202"/>
      <c r="B39" s="479" t="s">
        <v>241</v>
      </c>
      <c r="C39" s="479"/>
      <c r="D39" s="479"/>
      <c r="E39" s="479"/>
      <c r="F39" s="479"/>
      <c r="G39" s="479"/>
      <c r="H39" s="325"/>
      <c r="I39" s="325"/>
      <c r="J39" s="320">
        <f>COUNTIF(P11:P35,"OUI")/COUNTA(P11:P35)</f>
        <v>1</v>
      </c>
      <c r="K39" s="471" t="str">
        <f>IF(J39&gt;0.66,"CORRECT","INCORRECT")</f>
        <v>CORRECT</v>
      </c>
      <c r="L39" s="472"/>
      <c r="M39" s="372" t="str">
        <f>M9</f>
        <v>/ 12</v>
      </c>
      <c r="R39" s="203"/>
    </row>
    <row r="40" spans="1:24" s="191" customFormat="1" ht="22.5" customHeight="1" thickBot="1" x14ac:dyDescent="0.3">
      <c r="A40" s="202"/>
      <c r="B40" s="262" t="s">
        <v>120</v>
      </c>
      <c r="R40" s="203"/>
    </row>
    <row r="41" spans="1:24" s="191" customFormat="1" ht="84" customHeight="1" thickBot="1" x14ac:dyDescent="0.3">
      <c r="A41" s="202"/>
      <c r="B41" s="473"/>
      <c r="C41" s="474"/>
      <c r="D41" s="474"/>
      <c r="E41" s="474"/>
      <c r="F41" s="474"/>
      <c r="G41" s="474"/>
      <c r="H41" s="474"/>
      <c r="I41" s="474"/>
      <c r="J41" s="474"/>
      <c r="K41" s="474"/>
      <c r="L41" s="474"/>
      <c r="M41" s="475"/>
      <c r="R41" s="203"/>
    </row>
    <row r="42" spans="1:24" ht="15" thickBot="1" x14ac:dyDescent="0.3">
      <c r="A42" s="218"/>
      <c r="B42" s="244"/>
      <c r="C42" s="244"/>
      <c r="D42" s="244"/>
      <c r="E42" s="244"/>
      <c r="F42" s="244"/>
      <c r="G42" s="244"/>
      <c r="H42" s="244"/>
      <c r="I42" s="244"/>
      <c r="J42" s="244"/>
      <c r="K42" s="244"/>
      <c r="L42" s="244"/>
      <c r="M42" s="309"/>
      <c r="N42" s="191"/>
      <c r="O42" s="191"/>
      <c r="P42" s="191"/>
      <c r="Q42" s="191"/>
      <c r="R42" s="203"/>
    </row>
    <row r="43" spans="1:24" ht="21.75" customHeight="1" x14ac:dyDescent="0.25">
      <c r="A43" s="218"/>
      <c r="B43" s="191"/>
      <c r="C43" s="256" t="s">
        <v>264</v>
      </c>
      <c r="D43" s="257" t="s">
        <v>226</v>
      </c>
      <c r="E43" s="464" t="s">
        <v>224</v>
      </c>
      <c r="F43" s="465"/>
      <c r="G43" s="465"/>
      <c r="H43" s="466"/>
      <c r="I43" s="456" t="s">
        <v>225</v>
      </c>
      <c r="J43" s="456"/>
      <c r="K43" s="456"/>
      <c r="L43" s="456"/>
      <c r="M43" s="457"/>
      <c r="N43" s="191"/>
      <c r="O43" s="191"/>
      <c r="P43" s="191"/>
      <c r="Q43" s="191"/>
      <c r="R43" s="203"/>
    </row>
    <row r="44" spans="1:24" ht="21.75" customHeight="1" thickBot="1" x14ac:dyDescent="0.3">
      <c r="A44" s="218"/>
      <c r="B44" s="191"/>
      <c r="C44" s="318"/>
      <c r="D44" s="258"/>
      <c r="E44" s="507"/>
      <c r="F44" s="508"/>
      <c r="G44" s="508"/>
      <c r="H44" s="509"/>
      <c r="I44" s="459"/>
      <c r="J44" s="459"/>
      <c r="K44" s="459"/>
      <c r="L44" s="459"/>
      <c r="M44" s="460"/>
      <c r="N44" s="191"/>
      <c r="O44" s="191"/>
      <c r="P44" s="191"/>
      <c r="Q44" s="191"/>
      <c r="R44" s="203"/>
    </row>
    <row r="45" spans="1:24" ht="21.75" customHeight="1" x14ac:dyDescent="0.2">
      <c r="A45" s="218"/>
      <c r="B45" s="191"/>
      <c r="C45" s="318"/>
      <c r="D45" s="258"/>
      <c r="E45" s="263"/>
      <c r="F45" s="263"/>
      <c r="G45" s="263"/>
      <c r="H45" s="263"/>
      <c r="I45" s="458"/>
      <c r="J45" s="459"/>
      <c r="K45" s="459"/>
      <c r="L45" s="459"/>
      <c r="M45" s="460"/>
      <c r="N45" s="191"/>
      <c r="O45" s="191"/>
      <c r="P45" s="191"/>
      <c r="Q45" s="191"/>
      <c r="R45" s="203"/>
    </row>
    <row r="46" spans="1:24" ht="21.75" customHeight="1" thickBot="1" x14ac:dyDescent="0.3">
      <c r="A46" s="279"/>
      <c r="B46" s="207"/>
      <c r="C46" s="319"/>
      <c r="D46" s="259"/>
      <c r="E46" s="255"/>
      <c r="F46" s="255"/>
      <c r="G46" s="255"/>
      <c r="H46" s="255"/>
      <c r="I46" s="461"/>
      <c r="J46" s="462"/>
      <c r="K46" s="462"/>
      <c r="L46" s="462"/>
      <c r="M46" s="463"/>
      <c r="N46" s="207"/>
      <c r="O46" s="207"/>
      <c r="P46" s="207"/>
      <c r="Q46" s="207"/>
      <c r="R46" s="209"/>
    </row>
  </sheetData>
  <sheetProtection sheet="1" objects="1" scenarios="1" selectLockedCells="1"/>
  <mergeCells count="29">
    <mergeCell ref="J37:L37"/>
    <mergeCell ref="B24:H24"/>
    <mergeCell ref="B27:H27"/>
    <mergeCell ref="B33:H33"/>
    <mergeCell ref="B36:D36"/>
    <mergeCell ref="B37:G37"/>
    <mergeCell ref="B10:H10"/>
    <mergeCell ref="B15:H15"/>
    <mergeCell ref="B2:M2"/>
    <mergeCell ref="B3:M3"/>
    <mergeCell ref="E5:H5"/>
    <mergeCell ref="E6:H6"/>
    <mergeCell ref="T9:W9"/>
    <mergeCell ref="N4:N8"/>
    <mergeCell ref="O4:O8"/>
    <mergeCell ref="J6:J8"/>
    <mergeCell ref="K6:K8"/>
    <mergeCell ref="L6:L8"/>
    <mergeCell ref="M6:M8"/>
    <mergeCell ref="P4:P8"/>
    <mergeCell ref="Q4:Q8"/>
    <mergeCell ref="J38:L38"/>
    <mergeCell ref="B41:M41"/>
    <mergeCell ref="E43:H43"/>
    <mergeCell ref="I43:M46"/>
    <mergeCell ref="E44:H44"/>
    <mergeCell ref="B38:G38"/>
    <mergeCell ref="B39:G39"/>
    <mergeCell ref="K39:L39"/>
  </mergeCells>
  <conditionalFormatting sqref="D11:D13 D16:D22">
    <cfRule type="cellIs" dxfId="27" priority="66" operator="equal">
      <formula>"NON"</formula>
    </cfRule>
    <cfRule type="cellIs" dxfId="26" priority="67" operator="equal">
      <formula>"Obligatoire"</formula>
    </cfRule>
    <cfRule type="cellIs" dxfId="25" priority="68" operator="equal">
      <formula>"OUI"</formula>
    </cfRule>
  </conditionalFormatting>
  <conditionalFormatting sqref="D25">
    <cfRule type="cellIs" dxfId="24" priority="48" operator="equal">
      <formula>"NON"</formula>
    </cfRule>
    <cfRule type="cellIs" dxfId="23" priority="49" operator="equal">
      <formula>"Obligatoire"</formula>
    </cfRule>
    <cfRule type="cellIs" dxfId="22" priority="50" operator="equal">
      <formula>"OUI"</formula>
    </cfRule>
  </conditionalFormatting>
  <conditionalFormatting sqref="D28:D31">
    <cfRule type="cellIs" dxfId="21" priority="40" operator="equal">
      <formula>"NON"</formula>
    </cfRule>
    <cfRule type="cellIs" dxfId="20" priority="41" operator="equal">
      <formula>"Obligatoire"</formula>
    </cfRule>
    <cfRule type="cellIs" dxfId="19" priority="42" operator="equal">
      <formula>"OUI"</formula>
    </cfRule>
  </conditionalFormatting>
  <conditionalFormatting sqref="D34:D35">
    <cfRule type="cellIs" dxfId="18" priority="26" operator="equal">
      <formula>"NON"</formula>
    </cfRule>
    <cfRule type="cellIs" dxfId="17" priority="27" operator="equal">
      <formula>"Obligatoire"</formula>
    </cfRule>
    <cfRule type="cellIs" dxfId="16" priority="28" operator="equal">
      <formula>"OUI"</formula>
    </cfRule>
  </conditionalFormatting>
  <conditionalFormatting sqref="E44">
    <cfRule type="containsText" dxfId="15" priority="30" operator="containsText" text="INCORRECT">
      <formula>NOT(ISERROR(SEARCH("INCORRECT",E44)))</formula>
    </cfRule>
    <cfRule type="containsText" dxfId="14" priority="31" operator="containsText" text="CORRECT">
      <formula>NOT(ISERROR(SEARCH("CORRECT",E44)))</formula>
    </cfRule>
  </conditionalFormatting>
  <conditionalFormatting sqref="I11:I35">
    <cfRule type="cellIs" dxfId="13" priority="6" operator="equal">
      <formula>"◄"</formula>
    </cfRule>
  </conditionalFormatting>
  <conditionalFormatting sqref="J11:J13 J16:L22">
    <cfRule type="cellIs" dxfId="12" priority="24" operator="equal">
      <formula>"&lt;="</formula>
    </cfRule>
  </conditionalFormatting>
  <conditionalFormatting sqref="J25:L25">
    <cfRule type="cellIs" dxfId="11" priority="11" operator="equal">
      <formula>"&lt;="</formula>
    </cfRule>
  </conditionalFormatting>
  <conditionalFormatting sqref="J28:L31">
    <cfRule type="cellIs" dxfId="10" priority="10" operator="equal">
      <formula>"&lt;="</formula>
    </cfRule>
  </conditionalFormatting>
  <conditionalFormatting sqref="J34:L35">
    <cfRule type="cellIs" dxfId="9" priority="9" operator="equal">
      <formula>"&lt;="</formula>
    </cfRule>
  </conditionalFormatting>
  <conditionalFormatting sqref="J37:L38">
    <cfRule type="cellIs" dxfId="8" priority="1" operator="notEqual">
      <formula>"CORRECT"</formula>
    </cfRule>
  </conditionalFormatting>
  <conditionalFormatting sqref="K39:L39">
    <cfRule type="cellIs" dxfId="7" priority="2" operator="notEqual">
      <formula>"CORRECT"</formula>
    </cfRule>
  </conditionalFormatting>
  <conditionalFormatting sqref="L11:L13">
    <cfRule type="cellIs" dxfId="6" priority="75" operator="equal">
      <formula>"&lt;="</formula>
    </cfRule>
  </conditionalFormatting>
  <dataValidations count="1">
    <dataValidation type="list" allowBlank="1" showInputMessage="1" showErrorMessage="1" sqref="D11:D13 D25 D28:D31 D34:D35 D16:D22" xr:uid="{00000000-0002-0000-0400-000000000000}">
      <formula1>"OUI,NON,Obligatoire"</formula1>
    </dataValidation>
  </dataValidations>
  <printOptions horizontalCentered="1"/>
  <pageMargins left="0.31496062992125984" right="0.31496062992125984" top="0.74803149606299213" bottom="0.74803149606299213" header="0.31496062992125984" footer="0.31496062992125984"/>
  <pageSetup paperSize="8" scale="5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G22"/>
  <sheetViews>
    <sheetView zoomScale="130" zoomScaleNormal="130" workbookViewId="0">
      <selection activeCell="C19" sqref="C19"/>
    </sheetView>
  </sheetViews>
  <sheetFormatPr baseColWidth="10" defaultRowHeight="15" x14ac:dyDescent="0.25"/>
  <cols>
    <col min="1" max="1" width="3.5703125" customWidth="1"/>
    <col min="2" max="2" width="43.28515625" customWidth="1"/>
    <col min="3" max="3" width="28" customWidth="1"/>
    <col min="4" max="4" width="5.85546875" bestFit="1" customWidth="1"/>
  </cols>
  <sheetData>
    <row r="1" spans="2:7" ht="15.75" thickBot="1" x14ac:dyDescent="0.3"/>
    <row r="2" spans="2:7" ht="32.25" customHeight="1" x14ac:dyDescent="0.25">
      <c r="B2" s="515" t="s">
        <v>215</v>
      </c>
      <c r="C2" s="516"/>
      <c r="D2" s="517"/>
    </row>
    <row r="3" spans="2:7" ht="32.25" customHeight="1" thickBot="1" x14ac:dyDescent="0.3">
      <c r="B3" s="518" t="s">
        <v>219</v>
      </c>
      <c r="C3" s="519"/>
      <c r="D3" s="520"/>
    </row>
    <row r="4" spans="2:7" ht="9" customHeight="1" x14ac:dyDescent="0.25">
      <c r="B4" s="195"/>
      <c r="C4" s="195"/>
    </row>
    <row r="5" spans="2:7" ht="15.75" customHeight="1" x14ac:dyDescent="0.25">
      <c r="B5" s="514" t="s">
        <v>130</v>
      </c>
      <c r="C5" s="514"/>
      <c r="D5" s="514"/>
    </row>
    <row r="6" spans="2:7" ht="9.75" customHeight="1" x14ac:dyDescent="0.25">
      <c r="B6" s="353"/>
      <c r="C6" s="196"/>
      <c r="D6" s="352"/>
    </row>
    <row r="7" spans="2:7" ht="17.25" customHeight="1" x14ac:dyDescent="0.25">
      <c r="B7" s="354" t="s">
        <v>123</v>
      </c>
      <c r="C7" s="512" t="str">
        <f>'GRILLE E6 DÉBUT'!C6</f>
        <v>Grand ouest</v>
      </c>
      <c r="D7" s="512"/>
    </row>
    <row r="8" spans="2:7" ht="17.25" customHeight="1" x14ac:dyDescent="0.25">
      <c r="B8" s="354" t="s">
        <v>116</v>
      </c>
      <c r="C8" s="512" t="str">
        <f>'GRILLE E6 DÉBUT'!C7</f>
        <v>Lycée LIVET</v>
      </c>
      <c r="D8" s="512"/>
    </row>
    <row r="9" spans="2:7" ht="17.25" customHeight="1" x14ac:dyDescent="0.25">
      <c r="B9" s="354" t="s">
        <v>115</v>
      </c>
      <c r="C9" s="512" t="str">
        <f>'GRILLE E6 DÉBUT'!C8</f>
        <v>Nantes</v>
      </c>
      <c r="D9" s="512"/>
    </row>
    <row r="10" spans="2:7" ht="17.25" customHeight="1" x14ac:dyDescent="0.25">
      <c r="B10" s="354" t="s">
        <v>113</v>
      </c>
      <c r="C10" s="513" t="str">
        <f>'GRILLE E6 DÉBUT'!C9</f>
        <v>DUPONT</v>
      </c>
      <c r="D10" s="513"/>
    </row>
    <row r="11" spans="2:7" ht="17.25" customHeight="1" x14ac:dyDescent="0.25">
      <c r="B11" s="354" t="s">
        <v>114</v>
      </c>
      <c r="C11" s="513" t="str">
        <f>'GRILLE E6 DÉBUT'!C10</f>
        <v>Candide</v>
      </c>
      <c r="D11" s="513"/>
    </row>
    <row r="12" spans="2:7" ht="15.75" x14ac:dyDescent="0.25">
      <c r="B12" s="352"/>
      <c r="C12" s="352"/>
      <c r="D12" s="352"/>
    </row>
    <row r="13" spans="2:7" ht="24" customHeight="1" x14ac:dyDescent="0.25">
      <c r="B13" s="359" t="s">
        <v>282</v>
      </c>
      <c r="C13" s="378">
        <f>'GRILLE RP1'!M19</f>
        <v>3.333333333333333</v>
      </c>
      <c r="D13" s="357" t="str">
        <f>'GRILLE RP1'!M10</f>
        <v>/ 5</v>
      </c>
      <c r="G13" s="363"/>
    </row>
    <row r="14" spans="2:7" ht="24" customHeight="1" x14ac:dyDescent="0.25">
      <c r="B14" s="359" t="s">
        <v>127</v>
      </c>
      <c r="C14" s="362">
        <f>'GRILLE RP2'!M29</f>
        <v>1.2666666666666666</v>
      </c>
      <c r="D14" s="358" t="str">
        <f>'GRILLE RP2'!M9</f>
        <v>/ 3</v>
      </c>
      <c r="G14" s="363"/>
    </row>
    <row r="15" spans="2:7" ht="24" customHeight="1" x14ac:dyDescent="0.25">
      <c r="B15" s="359" t="s">
        <v>128</v>
      </c>
      <c r="C15" s="356">
        <f>'GRILLE SP'!M38</f>
        <v>8.0333333333333332</v>
      </c>
      <c r="D15" s="358" t="str">
        <f>'GRILLE SP'!M9</f>
        <v>/ 12</v>
      </c>
      <c r="G15" s="363"/>
    </row>
    <row r="16" spans="2:7" ht="15.75" x14ac:dyDescent="0.25">
      <c r="B16" s="352"/>
      <c r="C16" s="355"/>
      <c r="D16" s="352"/>
    </row>
    <row r="17" spans="2:4" ht="21" customHeight="1" x14ac:dyDescent="0.25">
      <c r="B17" s="359" t="s">
        <v>129</v>
      </c>
      <c r="C17" s="375">
        <f>IF(C13="PB","PB",SUM(C13:C15))</f>
        <v>12.633333333333333</v>
      </c>
      <c r="D17" s="376" t="str">
        <f xml:space="preserve"> "/ " &amp;'GRILLE RP1'!J10*20+'GRILLE RP2'!J9*20+'GRILLE SP'!J9*20</f>
        <v>/ 20</v>
      </c>
    </row>
    <row r="18" spans="2:4" ht="16.5" thickBot="1" x14ac:dyDescent="0.3">
      <c r="B18" s="360"/>
      <c r="C18" s="352"/>
      <c r="D18" s="352"/>
    </row>
    <row r="19" spans="2:4" ht="58.5" customHeight="1" thickBot="1" x14ac:dyDescent="0.3">
      <c r="B19" s="374" t="s">
        <v>287</v>
      </c>
      <c r="C19" s="377">
        <v>13</v>
      </c>
      <c r="D19" s="364" t="str">
        <f xml:space="preserve"> "/ " &amp;'GRILLE RP1'!J10*20+'GRILLE RP2'!J9*20+'GRILLE SP'!J9*20</f>
        <v>/ 20</v>
      </c>
    </row>
    <row r="22" spans="2:4" ht="18.75" x14ac:dyDescent="0.3">
      <c r="C22" s="350"/>
    </row>
  </sheetData>
  <sheetProtection sheet="1" objects="1" scenarios="1" selectLockedCells="1"/>
  <mergeCells count="8">
    <mergeCell ref="C9:D9"/>
    <mergeCell ref="C10:D10"/>
    <mergeCell ref="C11:D11"/>
    <mergeCell ref="B5:D5"/>
    <mergeCell ref="B2:D2"/>
    <mergeCell ref="B3:D3"/>
    <mergeCell ref="C7:D7"/>
    <mergeCell ref="C8:D8"/>
  </mergeCells>
  <conditionalFormatting sqref="C13">
    <cfRule type="cellIs" dxfId="5" priority="6" operator="equal">
      <formula>"PB"</formula>
    </cfRule>
  </conditionalFormatting>
  <conditionalFormatting sqref="C17">
    <cfRule type="cellIs" dxfId="4" priority="3" operator="equal">
      <formula>"PB"</formula>
    </cfRule>
  </conditionalFormatting>
  <conditionalFormatting sqref="C19">
    <cfRule type="cellIs" dxfId="3" priority="7" operator="equal">
      <formula>"PB"</formula>
    </cfRule>
  </conditionalFormatting>
  <conditionalFormatting sqref="D13">
    <cfRule type="cellIs" dxfId="2" priority="5" operator="notEqual">
      <formula>"/ 5"</formula>
    </cfRule>
  </conditionalFormatting>
  <conditionalFormatting sqref="D17">
    <cfRule type="cellIs" dxfId="1" priority="1" operator="notEqual">
      <formula>"/ 20"</formula>
    </cfRule>
  </conditionalFormatting>
  <conditionalFormatting sqref="D19">
    <cfRule type="cellIs" dxfId="0" priority="2" operator="notEqual">
      <formula>"/ 20"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J23" sqref="J23"/>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3</vt:i4>
      </vt:variant>
    </vt:vector>
  </HeadingPairs>
  <TitlesOfParts>
    <vt:vector size="10" baseType="lpstr">
      <vt:lpstr>Grille totale</vt:lpstr>
      <vt:lpstr>GRILLE E6 DÉBUT</vt:lpstr>
      <vt:lpstr>GRILLE RP1</vt:lpstr>
      <vt:lpstr>GRILLE RP2</vt:lpstr>
      <vt:lpstr>GRILLE SP</vt:lpstr>
      <vt:lpstr>NOTE FINALE</vt:lpstr>
      <vt:lpstr>Feuil1</vt:lpstr>
      <vt:lpstr>'GRILLE RP1'!Zone_d_impression</vt:lpstr>
      <vt:lpstr>'GRILLE RP2'!Zone_d_impression</vt:lpstr>
      <vt:lpstr>'GRILLE SP'!Zone_d_impression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2025-11-24T12:33:40Z</cp:lastPrinted>
  <dcterms:created xsi:type="dcterms:W3CDTF">2024-11-29T16:28:42Z</dcterms:created>
  <dcterms:modified xsi:type="dcterms:W3CDTF">2025-12-15T19:59:28Z</dcterms:modified>
</cp:coreProperties>
</file>